
<file path=[Content_Types].xml><?xml version="1.0" encoding="utf-8"?>
<Types xmlns="http://schemas.openxmlformats.org/package/2006/content-types">
  <Default Extension="bin" ContentType="application/vnd.openxmlformats-officedocument.spreadsheetml.printerSettings"/>
  <Default Extension="gif" ContentType="image/gif"/>
  <Default Extension="jpeg" ContentType="image/jpeg"/>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slicerCaches/slicerCache6.xml" ContentType="application/vnd.ms-excel.slicerCache+xml"/>
  <Override PartName="/xl/timelineCaches/timelineCache1.xml" ContentType="application/vnd.ms-excel.timelineCache+xml"/>
  <Override PartName="/xl/timelineCaches/timelineCache2.xml" ContentType="application/vnd.ms-excel.timelineCache+xml"/>
  <Override PartName="/xl/timelineCaches/timelineCache3.xml" ContentType="application/vnd.ms-excel.timeline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slicers/slicer1.xml" ContentType="application/vnd.ms-excel.slicer+xml"/>
  <Override PartName="/xl/timelines/timeline1.xml" ContentType="application/vnd.ms-excel.timelin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3.xml" ContentType="application/vnd.openxmlformats-officedocument.drawing+xml"/>
  <Override PartName="/xl/slicers/slicer2.xml" ContentType="application/vnd.ms-excel.slicer+xml"/>
  <Override PartName="/xl/timelines/timeline2.xml" ContentType="application/vnd.ms-excel.timelin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4.xml" ContentType="application/vnd.openxmlformats-officedocument.drawing+xml"/>
  <Override PartName="/xl/slicers/slicer3.xml" ContentType="application/vnd.ms-excel.slicer+xml"/>
  <Override PartName="/xl/timelines/timeline3.xml" ContentType="application/vnd.ms-excel.timelin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drawings/drawing5.xml" ContentType="application/vnd.openxmlformats-officedocument.drawing+xml"/>
  <Override PartName="/xl/tables/table1.xml" ContentType="application/vnd.openxmlformats-officedocument.spreadsheetml.table+xml"/>
  <Override PartName="/xl/drawings/drawing6.xml" ContentType="application/vnd.openxmlformats-officedocument.drawing+xml"/>
  <Override PartName="/xl/tables/table2.xml" ContentType="application/vnd.openxmlformats-officedocument.spreadsheetml.table+xml"/>
  <Override PartName="/xl/drawings/drawing7.xml" ContentType="application/vnd.openxmlformats-officedocument.drawing+xml"/>
  <Override PartName="/xl/tables/table3.xml" ContentType="application/vnd.openxmlformats-officedocument.spreadsheetml.table+xml"/>
  <Override PartName="/xl/drawings/drawing8.xml" ContentType="application/vnd.openxmlformats-officedocument.drawing+xml"/>
  <Override PartName="/xl/tables/table4.xml" ContentType="application/vnd.openxmlformats-officedocument.spreadsheetml.table+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pivotTables/pivotTable7.xml" ContentType="application/vnd.openxmlformats-officedocument.spreadsheetml.pivotTable+xml"/>
  <Override PartName="/xl/pivotTables/pivotTable8.xml" ContentType="application/vnd.openxmlformats-officedocument.spreadsheetml.pivotTable+xml"/>
  <Override PartName="/xl/pivotTables/pivotTable9.xml" ContentType="application/vnd.openxmlformats-officedocument.spreadsheetml.pivotTable+xml"/>
  <Override PartName="/xl/pivotTables/pivotTable10.xml" ContentType="application/vnd.openxmlformats-officedocument.spreadsheetml.pivotTable+xml"/>
  <Override PartName="/xl/pivotTables/pivotTable11.xml" ContentType="application/vnd.openxmlformats-officedocument.spreadsheetml.pivotTable+xml"/>
  <Override PartName="/xl/pivotTables/pivotTable12.xml" ContentType="application/vnd.openxmlformats-officedocument.spreadsheetml.pivotTable+xml"/>
  <Override PartName="/xl/pivotTables/pivotTable13.xml" ContentType="application/vnd.openxmlformats-officedocument.spreadsheetml.pivotTable+xml"/>
  <Override PartName="/xl/pivotTables/pivotTable14.xml" ContentType="application/vnd.openxmlformats-officedocument.spreadsheetml.pivotTable+xml"/>
  <Override PartName="/xl/pivotTables/pivotTable15.xml" ContentType="application/vnd.openxmlformats-officedocument.spreadsheetml.pivotTable+xml"/>
  <Override PartName="/xl/pivotTables/pivotTable16.xml" ContentType="application/vnd.openxmlformats-officedocument.spreadsheetml.pivotTable+xml"/>
  <Override PartName="/xl/pivotTables/pivotTable17.xml" ContentType="application/vnd.openxmlformats-officedocument.spreadsheetml.pivotTable+xml"/>
  <Override PartName="/xl/pivotTables/pivotTable18.xml" ContentType="application/vnd.openxmlformats-officedocument.spreadsheetml.pivotTable+xml"/>
  <Override PartName="/xl/pivotTables/pivotTable19.xml" ContentType="application/vnd.openxmlformats-officedocument.spreadsheetml.pivotTable+xml"/>
  <Override PartName="/xl/pivotTables/pivotTable20.xml" ContentType="application/vnd.openxmlformats-officedocument.spreadsheetml.pivotTable+xml"/>
  <Override PartName="/xl/pivotTables/pivotTable2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hidePivotFieldList="1" defaultThemeVersion="166925"/>
  <mc:AlternateContent xmlns:mc="http://schemas.openxmlformats.org/markup-compatibility/2006">
    <mc:Choice Requires="x15">
      <x15ac:absPath xmlns:x15ac="http://schemas.microsoft.com/office/spreadsheetml/2010/11/ac" url="C:\Users\jerome\Documents\VEG-I-TEC\Mathis VERITE\dossier Mathis sur le commun T\Mathis VERITE\1- LIVRABLES Fin d'alternance\Suivi des consommations\EXCEL VIERGE et Tutoriel\"/>
    </mc:Choice>
  </mc:AlternateContent>
  <xr:revisionPtr revIDLastSave="0" documentId="13_ncr:1_{05DEBF73-F269-436A-A072-F425D3E63141}" xr6:coauthVersionLast="47" xr6:coauthVersionMax="47" xr10:uidLastSave="{00000000-0000-0000-0000-000000000000}"/>
  <bookViews>
    <workbookView xWindow="-120" yWindow="-120" windowWidth="29040" windowHeight="15840" xr2:uid="{AACEA77E-91BB-4D7E-933C-DB4E1F4F300C}"/>
  </bookViews>
  <sheets>
    <sheet name="à propos de l'outil" sheetId="30" r:id="rId1"/>
    <sheet name="Tableau de Bord ELEC" sheetId="1" r:id="rId2"/>
    <sheet name="Tableau de Bord GAZ" sheetId="11" r:id="rId3"/>
    <sheet name="Tableau de Bord EAU" sheetId="10" r:id="rId4"/>
    <sheet name="Base de données ELEC" sheetId="8" r:id="rId5"/>
    <sheet name="Base de données GAZ" sheetId="13" r:id="rId6"/>
    <sheet name="Base de données EAU" sheetId="12" r:id="rId7"/>
    <sheet name="Coût des consommations" sheetId="9" r:id="rId8"/>
    <sheet name="Conso_tot_EAU" sheetId="19" state="hidden" r:id="rId9"/>
    <sheet name="Conso_postes_EAU" sheetId="21" state="hidden" r:id="rId10"/>
    <sheet name="Cout_conso_postes_EAU" sheetId="22" state="hidden" r:id="rId11"/>
    <sheet name="Evo_conso_postes_EAU" sheetId="23" state="hidden" r:id="rId12"/>
    <sheet name="Secteur_conso_postes_EAU" sheetId="24" state="hidden" r:id="rId13"/>
    <sheet name="Conso_tot_GAZ" sheetId="25" state="hidden" r:id="rId14"/>
    <sheet name="Conso_postes_GAZ" sheetId="26" state="hidden" r:id="rId15"/>
    <sheet name="Coût_conso_postes_GAZ" sheetId="27" state="hidden" r:id="rId16"/>
    <sheet name="Evo_conso_postes_GAZ" sheetId="28" state="hidden" r:id="rId17"/>
    <sheet name="Secteur_conso_postes_GAZ" sheetId="29" state="hidden" r:id="rId18"/>
    <sheet name="Conso_tot_ELEC" sheetId="14" state="hidden" r:id="rId19"/>
    <sheet name="Conso_Postes_ELEC" sheetId="15" state="hidden" r:id="rId20"/>
    <sheet name="Coût_Conso_Postes_ELEC" sheetId="16" state="hidden" r:id="rId21"/>
    <sheet name="Evo_Conso_Postes_ELEC" sheetId="17" state="hidden" r:id="rId22"/>
    <sheet name="Secteur_Conso_Postes_ELEC" sheetId="18" state="hidden" r:id="rId23"/>
  </sheets>
  <definedNames>
    <definedName name="ChronologieNative_Mois_Année">#N/A</definedName>
    <definedName name="ChronologieNative_Mois_Année1">#N/A</definedName>
    <definedName name="ChronologieNative_Mois_Année2">#N/A</definedName>
    <definedName name="Segment_ANNÉE">#N/A</definedName>
    <definedName name="Segment_ANNÉE1">#N/A</definedName>
    <definedName name="Segment_ANNÉE2">#N/A</definedName>
    <definedName name="Segment_MOIS">#N/A</definedName>
    <definedName name="Segment_MOIS1">#N/A</definedName>
    <definedName name="Segment_MOIS2">#N/A</definedName>
  </definedNames>
  <calcPr calcId="191029"/>
  <pivotCaches>
    <pivotCache cacheId="63" r:id="rId24"/>
    <pivotCache cacheId="68" r:id="rId25"/>
    <pivotCache cacheId="73" r:id="rId26"/>
  </pivotCaches>
  <extLst>
    <ext xmlns:x14="http://schemas.microsoft.com/office/spreadsheetml/2009/9/main" uri="{BBE1A952-AA13-448e-AADC-164F8A28A991}">
      <x14:slicerCaches>
        <x14:slicerCache r:id="rId27"/>
        <x14:slicerCache r:id="rId28"/>
        <x14:slicerCache r:id="rId29"/>
        <x14:slicerCache r:id="rId30"/>
        <x14:slicerCache r:id="rId31"/>
        <x14:slicerCache r:id="rId32"/>
      </x14:slicerCaches>
    </ext>
    <ext xmlns:x14="http://schemas.microsoft.com/office/spreadsheetml/2009/9/main" uri="{79F54976-1DA5-4618-B147-4CDE4B953A38}">
      <x14:workbookPr/>
    </ext>
    <ext xmlns:x15="http://schemas.microsoft.com/office/spreadsheetml/2010/11/main" uri="{D0CA8CA8-9F24-4464-BF8E-62219DCF47F9}">
      <x15:timelineCacheRefs>
        <x15:timelineCacheRef r:id="rId33"/>
        <x15:timelineCacheRef r:id="rId34"/>
        <x15:timelineCacheRef r:id="rId35"/>
      </x15:timelineCacheRefs>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Y15" i="12" l="1"/>
  <c r="Z15" i="12"/>
  <c r="AA15" i="12"/>
  <c r="AB15" i="12"/>
  <c r="AC15" i="12"/>
  <c r="AD15" i="12"/>
  <c r="AE15" i="12"/>
  <c r="AF15" i="12"/>
  <c r="AG15" i="12"/>
  <c r="AH15" i="12"/>
  <c r="AI15" i="12"/>
  <c r="AJ15" i="12"/>
  <c r="AK15" i="12"/>
  <c r="AL15" i="12"/>
  <c r="AM15" i="12"/>
  <c r="AN15" i="12"/>
  <c r="AO15" i="12"/>
  <c r="AP15" i="12"/>
  <c r="AQ15" i="12"/>
  <c r="X15" i="12"/>
  <c r="Y15" i="8"/>
  <c r="Z15" i="8"/>
  <c r="AA15" i="8"/>
  <c r="AB15" i="8"/>
  <c r="AC15" i="8"/>
  <c r="AD15" i="8"/>
  <c r="AE15" i="8"/>
  <c r="AF15" i="8"/>
  <c r="AG15" i="8"/>
  <c r="AH15" i="8"/>
  <c r="AI15" i="8"/>
  <c r="AJ15" i="8"/>
  <c r="AK15" i="8"/>
  <c r="AL15" i="8"/>
  <c r="AM15" i="8"/>
  <c r="AN15" i="8"/>
  <c r="AO15" i="8"/>
  <c r="AP15" i="8"/>
  <c r="AQ15" i="8"/>
  <c r="X15" i="8"/>
  <c r="Y15" i="13"/>
  <c r="Z15" i="13"/>
  <c r="AA15" i="13"/>
  <c r="AB15" i="13"/>
  <c r="AC15" i="13"/>
  <c r="AD15" i="13"/>
  <c r="AE15" i="13"/>
  <c r="AF15" i="13"/>
  <c r="AG15" i="13"/>
  <c r="AH15" i="13"/>
  <c r="AI15" i="13"/>
  <c r="AJ15" i="13"/>
  <c r="AK15" i="13"/>
  <c r="AL15" i="13"/>
  <c r="AM15" i="13"/>
  <c r="AN15" i="13"/>
  <c r="AO15" i="13"/>
  <c r="AP15" i="13"/>
  <c r="AQ15" i="13"/>
  <c r="X15" i="13"/>
  <c r="AT19" i="13" l="1"/>
  <c r="AS19" i="13"/>
  <c r="AT18" i="13"/>
  <c r="AS18" i="13"/>
  <c r="AT17" i="13"/>
  <c r="AS17" i="13"/>
  <c r="AT19" i="12"/>
  <c r="AS19" i="12"/>
  <c r="AT18" i="12"/>
  <c r="AS18" i="12"/>
  <c r="AT17" i="12"/>
  <c r="AS17" i="12"/>
  <c r="AR17" i="12" l="1"/>
  <c r="AJ17" i="12"/>
  <c r="AB17" i="12"/>
  <c r="AQ17" i="12"/>
  <c r="Y17" i="12"/>
  <c r="AP17" i="12"/>
  <c r="AH17" i="12"/>
  <c r="Z17" i="12"/>
  <c r="AG17" i="12"/>
  <c r="AN17" i="12"/>
  <c r="AF17" i="12"/>
  <c r="X17" i="12"/>
  <c r="AI17" i="12"/>
  <c r="AM17" i="12"/>
  <c r="AE17" i="12"/>
  <c r="AC17" i="12"/>
  <c r="AO17" i="12"/>
  <c r="AL17" i="12"/>
  <c r="AD17" i="12"/>
  <c r="AK17" i="12"/>
  <c r="AA17" i="12"/>
  <c r="AO17" i="13"/>
  <c r="AG17" i="13"/>
  <c r="Y17" i="13"/>
  <c r="AN17" i="13"/>
  <c r="AF17" i="13"/>
  <c r="X17" i="13"/>
  <c r="AR17" i="13"/>
  <c r="AA17" i="13"/>
  <c r="AH17" i="13"/>
  <c r="AM17" i="13"/>
  <c r="AE17" i="13"/>
  <c r="AK17" i="13"/>
  <c r="AJ17" i="13"/>
  <c r="AQ17" i="13"/>
  <c r="Z17" i="13"/>
  <c r="AL17" i="13"/>
  <c r="AD17" i="13"/>
  <c r="AC17" i="13"/>
  <c r="AB17" i="13"/>
  <c r="AI17" i="13"/>
  <c r="AP17" i="13"/>
  <c r="AQ19" i="13"/>
  <c r="AM19" i="13"/>
  <c r="AI19" i="13"/>
  <c r="AE19" i="13"/>
  <c r="AA19" i="13"/>
  <c r="AH19" i="13"/>
  <c r="Z19" i="13"/>
  <c r="AB19" i="13"/>
  <c r="AP19" i="13"/>
  <c r="AL19" i="13"/>
  <c r="AD19" i="13"/>
  <c r="X19" i="13"/>
  <c r="AO19" i="13"/>
  <c r="AK19" i="13"/>
  <c r="AG19" i="13"/>
  <c r="AC19" i="13"/>
  <c r="Y19" i="13"/>
  <c r="AR19" i="13"/>
  <c r="AN19" i="13"/>
  <c r="AJ19" i="13"/>
  <c r="AF19" i="13"/>
  <c r="AO19" i="12"/>
  <c r="AK19" i="12"/>
  <c r="AG19" i="12"/>
  <c r="AC19" i="12"/>
  <c r="Y19" i="12"/>
  <c r="AR19" i="12"/>
  <c r="AN19" i="12"/>
  <c r="AJ19" i="12"/>
  <c r="AF19" i="12"/>
  <c r="AB19" i="12"/>
  <c r="X19" i="12"/>
  <c r="AQ19" i="12"/>
  <c r="AM19" i="12"/>
  <c r="AI19" i="12"/>
  <c r="AE19" i="12"/>
  <c r="AA19" i="12"/>
  <c r="AP19" i="12"/>
  <c r="AL19" i="12"/>
  <c r="AH19" i="12"/>
  <c r="AD19" i="12"/>
  <c r="Z19" i="12"/>
  <c r="AM18" i="12"/>
  <c r="AE18" i="12"/>
  <c r="AK18" i="12"/>
  <c r="AP18" i="12"/>
  <c r="AH18" i="12"/>
  <c r="AR18" i="12"/>
  <c r="AJ18" i="12"/>
  <c r="AB18" i="12"/>
  <c r="AO18" i="12"/>
  <c r="AG18" i="12"/>
  <c r="Y18" i="12"/>
  <c r="AL18" i="12"/>
  <c r="AD18" i="12"/>
  <c r="Z18" i="12"/>
  <c r="AQ18" i="12"/>
  <c r="AI18" i="12"/>
  <c r="AA18" i="12"/>
  <c r="AN18" i="12"/>
  <c r="AF18" i="12"/>
  <c r="X18" i="12"/>
  <c r="AC18" i="12"/>
  <c r="AR18" i="13"/>
  <c r="AJ18" i="13"/>
  <c r="AB18" i="13"/>
  <c r="AO18" i="13"/>
  <c r="AG18" i="13"/>
  <c r="AL18" i="13"/>
  <c r="AD18" i="13"/>
  <c r="X18" i="13"/>
  <c r="Y18" i="13"/>
  <c r="AQ18" i="13"/>
  <c r="AI18" i="13"/>
  <c r="AA18" i="13"/>
  <c r="AF18" i="13"/>
  <c r="AM18" i="13"/>
  <c r="AE18" i="13"/>
  <c r="AN18" i="13"/>
  <c r="AH18" i="13"/>
  <c r="AK18" i="13"/>
  <c r="AC18" i="13"/>
  <c r="AP18" i="13"/>
  <c r="Z18" i="13"/>
  <c r="AS17" i="8"/>
  <c r="AS18" i="8"/>
  <c r="AS19" i="8"/>
  <c r="AT17" i="8" l="1"/>
  <c r="AT18" i="8"/>
  <c r="AT19" i="8"/>
  <c r="X17" i="8" l="1"/>
  <c r="AF17" i="8"/>
  <c r="AN17" i="8"/>
  <c r="AG17" i="8"/>
  <c r="AO17" i="8"/>
  <c r="AH17" i="8"/>
  <c r="AP17" i="8"/>
  <c r="AI17" i="8"/>
  <c r="AJ17" i="8"/>
  <c r="AK17" i="8"/>
  <c r="Y17" i="8"/>
  <c r="AC17" i="8"/>
  <c r="AE17" i="8"/>
  <c r="Z17" i="8"/>
  <c r="AQ17" i="8"/>
  <c r="AR17" i="8"/>
  <c r="AA17" i="8"/>
  <c r="AB17" i="8"/>
  <c r="AM17" i="8"/>
  <c r="AD17" i="8"/>
  <c r="AL17" i="8"/>
  <c r="X19" i="8"/>
  <c r="AB19" i="8"/>
  <c r="AF19" i="8"/>
  <c r="AJ19" i="8"/>
  <c r="AN19" i="8"/>
  <c r="AR19" i="8"/>
  <c r="AI19" i="8"/>
  <c r="AQ19" i="8"/>
  <c r="AC19" i="8"/>
  <c r="AG19" i="8"/>
  <c r="AO19" i="8"/>
  <c r="AD19" i="8"/>
  <c r="AL19" i="8"/>
  <c r="AP19" i="8"/>
  <c r="AA19" i="8"/>
  <c r="Y19" i="8"/>
  <c r="AK19" i="8"/>
  <c r="Z19" i="8"/>
  <c r="AH19" i="8"/>
  <c r="AE19" i="8"/>
  <c r="AM19" i="8"/>
  <c r="AC18" i="8"/>
  <c r="X18" i="8"/>
  <c r="AF18" i="8"/>
  <c r="AA18" i="8"/>
  <c r="AI18" i="8"/>
  <c r="AQ18" i="8"/>
  <c r="AG18" i="8"/>
  <c r="AD18" i="8"/>
  <c r="Y18" i="8"/>
  <c r="AB18" i="8"/>
  <c r="AJ18" i="8"/>
  <c r="AR18" i="8"/>
  <c r="AH18" i="8"/>
  <c r="AK18" i="8"/>
  <c r="AN18" i="8"/>
  <c r="AL18" i="8"/>
  <c r="AO18" i="8"/>
  <c r="AE18" i="8"/>
  <c r="AM18" i="8"/>
  <c r="AP18" i="8"/>
  <c r="Z18" i="8"/>
</calcChain>
</file>

<file path=xl/sharedStrings.xml><?xml version="1.0" encoding="utf-8"?>
<sst xmlns="http://schemas.openxmlformats.org/spreadsheetml/2006/main" count="240" uniqueCount="93">
  <si>
    <t xml:space="preserve">Commentaire </t>
  </si>
  <si>
    <t xml:space="preserve">Mois/Année </t>
  </si>
  <si>
    <t>Total</t>
  </si>
  <si>
    <t>MOIS</t>
  </si>
  <si>
    <t>ANNÉE</t>
  </si>
  <si>
    <t>Coût Total</t>
  </si>
  <si>
    <t xml:space="preserve">Années </t>
  </si>
  <si>
    <t>Electricité</t>
  </si>
  <si>
    <t>Eau</t>
  </si>
  <si>
    <t>Gaz</t>
  </si>
  <si>
    <t>Étiquettes de lignes</t>
  </si>
  <si>
    <t>Total général</t>
  </si>
  <si>
    <t>Étiquettes de colonnes</t>
  </si>
  <si>
    <t>janvier</t>
  </si>
  <si>
    <t>Somme de Total</t>
  </si>
  <si>
    <t>février</t>
  </si>
  <si>
    <t>mars</t>
  </si>
  <si>
    <t>Somme de Coût Total</t>
  </si>
  <si>
    <t>Graphique (1)</t>
  </si>
  <si>
    <t>Graphique (2)</t>
  </si>
  <si>
    <t>Graphique (3)</t>
  </si>
  <si>
    <t>Graphique (4)</t>
  </si>
  <si>
    <t>Graphique (5)</t>
  </si>
  <si>
    <t>Graphe (6)</t>
  </si>
  <si>
    <t>Graphique (7)</t>
  </si>
  <si>
    <t>Graphique (10)</t>
  </si>
  <si>
    <t>Graphique (9)</t>
  </si>
  <si>
    <t>Graphique (8)</t>
  </si>
  <si>
    <t>Graphique (11)</t>
  </si>
  <si>
    <t>Graphique (12)</t>
  </si>
  <si>
    <t>Graphique (13)</t>
  </si>
  <si>
    <t>Graphique (14)</t>
  </si>
  <si>
    <t>Graphique (15)</t>
  </si>
  <si>
    <t>Graphique (16)</t>
  </si>
  <si>
    <t>Graphique (17)</t>
  </si>
  <si>
    <t>Graphique (18)</t>
  </si>
  <si>
    <t>Graphique (19)</t>
  </si>
  <si>
    <t>Graphique (20)</t>
  </si>
  <si>
    <t>Graphique (21)</t>
  </si>
  <si>
    <t>Poste [1]</t>
  </si>
  <si>
    <t>Poste [2]</t>
  </si>
  <si>
    <t xml:space="preserve">Poste [3] </t>
  </si>
  <si>
    <t xml:space="preserve">Poste [4] </t>
  </si>
  <si>
    <t>Poste [5]</t>
  </si>
  <si>
    <t>Poste [6]</t>
  </si>
  <si>
    <t xml:space="preserve">Poste [7] </t>
  </si>
  <si>
    <t>Poste [8]</t>
  </si>
  <si>
    <t>Poste [9]</t>
  </si>
  <si>
    <t>Poste [10]</t>
  </si>
  <si>
    <t>Poste [12]</t>
  </si>
  <si>
    <t>Poste [13]</t>
  </si>
  <si>
    <t>Poste [14]</t>
  </si>
  <si>
    <t>Poste [11]</t>
  </si>
  <si>
    <t>Poste [15]</t>
  </si>
  <si>
    <t>Poste [16]</t>
  </si>
  <si>
    <t>Poste [17]</t>
  </si>
  <si>
    <t>Poste [18]</t>
  </si>
  <si>
    <t>Poste [19]</t>
  </si>
  <si>
    <t>Poste [20]</t>
  </si>
  <si>
    <t>Coût Poste [1]</t>
  </si>
  <si>
    <t>Coût Poste [2]</t>
  </si>
  <si>
    <t>Coût Poste [3]</t>
  </si>
  <si>
    <t>Coût Poste [4]</t>
  </si>
  <si>
    <t>Coût Poste [5]</t>
  </si>
  <si>
    <t>Coût Poste [6]</t>
  </si>
  <si>
    <t>Coût Poste [7]</t>
  </si>
  <si>
    <t xml:space="preserve">Coût Poste [8] </t>
  </si>
  <si>
    <t>Coût Poste [9]</t>
  </si>
  <si>
    <t>Coût Poste [10]</t>
  </si>
  <si>
    <t>Coût Poste [11]</t>
  </si>
  <si>
    <t>Coût Poste [12]</t>
  </si>
  <si>
    <t>Coût Poste [13]</t>
  </si>
  <si>
    <t>Coût Poste [14]</t>
  </si>
  <si>
    <t>Coût Poste [15]</t>
  </si>
  <si>
    <t>Coût Poste [16]</t>
  </si>
  <si>
    <t>Coût Poste [17]</t>
  </si>
  <si>
    <t>Coût Poste [18]</t>
  </si>
  <si>
    <t>Coût Poste [19]</t>
  </si>
  <si>
    <t>Coût Poste [20]</t>
  </si>
  <si>
    <t>MV 2022</t>
  </si>
  <si>
    <t>Poste [3]</t>
  </si>
  <si>
    <t>Poste [4]</t>
  </si>
  <si>
    <t>Poste [7]</t>
  </si>
  <si>
    <t>Coût Poste [8]</t>
  </si>
  <si>
    <t>TABLEAU DES COÛTS DES CONSOMMATIONS</t>
  </si>
  <si>
    <t>Somme de Poste [1]</t>
  </si>
  <si>
    <t>Somme de Poste [2]</t>
  </si>
  <si>
    <t xml:space="preserve">Somme de Poste [3] </t>
  </si>
  <si>
    <t xml:space="preserve">Somme de Poste [4] </t>
  </si>
  <si>
    <t>Valeurs</t>
  </si>
  <si>
    <t>EME Occitanie met gratuitement à votre disposition des outils pédagogiques (expositions, jeux, DVD) pour vous aider à sensibiliser vos publics à différentes thématiques : changement climatique, développement durable, déchets, énergie…</t>
  </si>
  <si>
    <t>Ces outils doivent être récupérés par </t>
  </si>
  <si>
    <t>Dans le cadre du projet VEG-i-TEC, nous avons développé cet outil excel pour vous aider à mettre en place vos tableaux de bord des suivis de consommations des Energies et de l'eau. Il est mis gratuitement à votre disposition. Un tutoriel est également disponible pour vous aider au démarrage de votre projet de comptage. Cet outil ne pourra pas faire l'objet d'une commercialisation et  nous n'assurons pas son support technique.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</si>
</sst>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40C]mmmm\-yy;@"/>
    <numFmt numFmtId="165" formatCode="#,##0\ &quot;€&quot;"/>
    <numFmt numFmtId="166" formatCode="#,##0&quot; m³&quot;"/>
    <numFmt numFmtId="167" formatCode="#,##0&quot; kw&quot;"/>
  </numFmts>
  <fonts count="5" x14ac:knownFonts="1">
    <font>
      <sz val="11"/>
      <color theme="1"/>
      <name val="Calibri"/>
      <family val="2"/>
      <scheme val="minor"/>
    </font>
    <font>
      <b/>
      <sz val="11"/>
      <color theme="1"/>
      <name val="Calibri"/>
      <family val="2"/>
      <scheme val="minor"/>
    </font>
    <font>
      <b/>
      <sz val="10"/>
      <color rgb="FF535354"/>
      <name val="Roboto"/>
    </font>
    <font>
      <sz val="10"/>
      <color rgb="FF535354"/>
      <name val="Roboto"/>
    </font>
    <font>
      <b/>
      <sz val="18"/>
      <color rgb="FF535354"/>
      <name val="Comic Sans MS"/>
      <family val="4"/>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9" tint="0.39997558519241921"/>
        <bgColor indexed="64"/>
      </patternFill>
    </fill>
  </fills>
  <borders count="15">
    <border>
      <left/>
      <right/>
      <top/>
      <bottom/>
      <diagonal/>
    </border>
    <border>
      <left style="medium">
        <color indexed="64"/>
      </left>
      <right style="medium">
        <color indexed="64"/>
      </right>
      <top style="medium">
        <color indexed="64"/>
      </top>
      <bottom style="medium">
        <color indexed="64"/>
      </bottom>
      <diagonal/>
    </border>
    <border>
      <left style="medium">
        <color theme="1"/>
      </left>
      <right style="medium">
        <color theme="1"/>
      </right>
      <top style="medium">
        <color theme="1"/>
      </top>
      <bottom style="medium">
        <color theme="1"/>
      </bottom>
      <diagonal/>
    </border>
    <border>
      <left style="thin">
        <color indexed="65"/>
      </left>
      <right/>
      <top style="thin">
        <color indexed="65"/>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s>
  <cellStyleXfs count="1">
    <xf numFmtId="0" fontId="0" fillId="0" borderId="0"/>
  </cellStyleXfs>
  <cellXfs count="41">
    <xf numFmtId="0" fontId="0" fillId="0" borderId="0" xfId="0"/>
    <xf numFmtId="0" fontId="0" fillId="2" borderId="0" xfId="0" applyFill="1"/>
    <xf numFmtId="0" fontId="0" fillId="3" borderId="0" xfId="0" applyFill="1"/>
    <xf numFmtId="0" fontId="0" fillId="4" borderId="0" xfId="0" applyFill="1"/>
    <xf numFmtId="0" fontId="0" fillId="2" borderId="0" xfId="0" applyFill="1" applyAlignment="1">
      <alignment horizontal="center" vertical="center"/>
    </xf>
    <xf numFmtId="0" fontId="0" fillId="0" borderId="0" xfId="0" applyAlignment="1">
      <alignment horizontal="center" vertical="center"/>
    </xf>
    <xf numFmtId="164" fontId="0" fillId="0" borderId="0" xfId="0" applyNumberFormat="1"/>
    <xf numFmtId="0" fontId="0" fillId="0" borderId="0" xfId="0" pivotButton="1"/>
    <xf numFmtId="0" fontId="0" fillId="0" borderId="0" xfId="0" applyAlignment="1">
      <alignment horizontal="left"/>
    </xf>
    <xf numFmtId="0" fontId="0" fillId="0" borderId="0" xfId="0" applyAlignment="1">
      <alignment horizontal="left" indent="1"/>
    </xf>
    <xf numFmtId="165" fontId="0" fillId="0" borderId="0" xfId="0" applyNumberFormat="1"/>
    <xf numFmtId="0" fontId="1" fillId="0" borderId="2" xfId="0" applyFont="1" applyBorder="1"/>
    <xf numFmtId="0" fontId="1" fillId="0" borderId="2" xfId="0" applyFont="1" applyBorder="1" applyAlignment="1">
      <alignment horizontal="center"/>
    </xf>
    <xf numFmtId="0" fontId="1" fillId="2" borderId="1" xfId="0" applyFont="1" applyFill="1" applyBorder="1" applyAlignment="1">
      <alignment horizontal="center"/>
    </xf>
    <xf numFmtId="0" fontId="1" fillId="0" borderId="1" xfId="0" applyFont="1" applyBorder="1" applyAlignment="1">
      <alignment horizont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166" fontId="0" fillId="0" borderId="0" xfId="0" applyNumberFormat="1"/>
    <xf numFmtId="167" fontId="0" fillId="0" borderId="0" xfId="0" applyNumberFormat="1"/>
    <xf numFmtId="17" fontId="0" fillId="2" borderId="0" xfId="0" applyNumberFormat="1" applyFill="1"/>
    <xf numFmtId="0" fontId="1" fillId="2" borderId="0" xfId="0" applyFont="1" applyFill="1" applyAlignment="1">
      <alignment horizontal="center"/>
    </xf>
    <xf numFmtId="0" fontId="0" fillId="0" borderId="3" xfId="0" applyBorder="1"/>
    <xf numFmtId="0" fontId="0" fillId="0" borderId="0" xfId="0" applyProtection="1">
      <protection locked="0"/>
    </xf>
    <xf numFmtId="0" fontId="0" fillId="2" borderId="0" xfId="0" applyFill="1" applyProtection="1">
      <protection locked="0"/>
    </xf>
    <xf numFmtId="0" fontId="1" fillId="2" borderId="0" xfId="0" applyFont="1" applyFill="1" applyProtection="1">
      <protection locked="0"/>
    </xf>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0" fillId="0" borderId="12" xfId="0" applyBorder="1"/>
    <xf numFmtId="0" fontId="0" fillId="0" borderId="13" xfId="0" applyBorder="1"/>
    <xf numFmtId="0" fontId="0" fillId="0" borderId="14" xfId="0" applyBorder="1"/>
    <xf numFmtId="0" fontId="2" fillId="0" borderId="0" xfId="0" applyFont="1"/>
    <xf numFmtId="0" fontId="2" fillId="0" borderId="0" xfId="0" applyFont="1" applyAlignment="1">
      <alignment vertical="center" wrapText="1"/>
    </xf>
    <xf numFmtId="0" fontId="3" fillId="0" borderId="0" xfId="0" applyFont="1" applyAlignment="1">
      <alignment vertical="center" wrapText="1"/>
    </xf>
    <xf numFmtId="0" fontId="4" fillId="0" borderId="0" xfId="0" applyFont="1" applyAlignment="1">
      <alignment horizontal="center" vertical="center" wrapText="1"/>
    </xf>
    <xf numFmtId="0" fontId="0" fillId="5" borderId="4" xfId="0" applyFill="1" applyBorder="1" applyAlignment="1">
      <alignment horizontal="center"/>
    </xf>
    <xf numFmtId="0" fontId="0" fillId="5" borderId="5" xfId="0" applyFill="1" applyBorder="1" applyAlignment="1">
      <alignment horizontal="center"/>
    </xf>
    <xf numFmtId="0" fontId="0" fillId="5" borderId="6" xfId="0" applyFill="1" applyBorder="1" applyAlignment="1">
      <alignment horizontal="center"/>
    </xf>
    <xf numFmtId="0" fontId="0" fillId="0" borderId="0" xfId="0" applyNumberFormat="1"/>
  </cellXfs>
  <cellStyles count="1">
    <cellStyle name="Normal" xfId="0" builtinId="0"/>
  </cellStyles>
  <dxfs count="152">
    <dxf>
      <numFmt numFmtId="165" formatCode="#,##0\ &quot;€&quot;"/>
    </dxf>
    <dxf>
      <numFmt numFmtId="168" formatCode="#,##0.00\ &quot;€&quot;"/>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ont>
        <strike val="0"/>
        <outline val="0"/>
        <shadow val="0"/>
        <u val="none"/>
        <vertAlign val="baseline"/>
        <sz val="11"/>
        <color theme="1"/>
        <name val="Calibri"/>
        <family val="2"/>
        <scheme val="minor"/>
      </font>
      <numFmt numFmtId="0" formatCode="General"/>
      <fill>
        <patternFill patternType="none">
          <fgColor indexed="64"/>
          <bgColor auto="1"/>
        </patternFill>
      </fill>
    </dxf>
    <dxf>
      <font>
        <strike val="0"/>
        <outline val="0"/>
        <shadow val="0"/>
        <u val="none"/>
        <vertAlign val="baseline"/>
        <sz val="11"/>
        <color theme="1"/>
        <name val="Calibri"/>
        <family val="2"/>
        <scheme val="minor"/>
      </font>
      <numFmt numFmtId="0" formatCode="General"/>
      <fill>
        <patternFill patternType="none">
          <fgColor indexed="64"/>
          <bgColor auto="1"/>
        </patternFill>
      </fill>
    </dxf>
    <dxf>
      <font>
        <strike val="0"/>
        <outline val="0"/>
        <shadow val="0"/>
        <u val="none"/>
        <vertAlign val="baseline"/>
        <sz val="11"/>
        <color theme="1"/>
        <name val="Calibri"/>
        <family val="2"/>
        <scheme val="minor"/>
      </font>
      <numFmt numFmtId="0" formatCode="General"/>
      <fill>
        <patternFill patternType="none">
          <fgColor indexed="64"/>
          <bgColor auto="1"/>
        </patternFill>
      </fill>
    </dxf>
    <dxf>
      <font>
        <strike val="0"/>
        <outline val="0"/>
        <shadow val="0"/>
        <u val="none"/>
        <vertAlign val="baseline"/>
        <sz val="11"/>
        <color theme="1"/>
        <name val="Calibri"/>
        <family val="2"/>
        <scheme val="minor"/>
      </font>
      <numFmt numFmtId="0" formatCode="General"/>
      <fill>
        <patternFill patternType="none">
          <fgColor indexed="64"/>
          <bgColor auto="1"/>
        </patternFill>
      </fill>
    </dxf>
    <dxf>
      <font>
        <strike val="0"/>
        <outline val="0"/>
        <shadow val="0"/>
        <u val="none"/>
        <vertAlign val="baseline"/>
        <sz val="11"/>
        <color theme="1"/>
        <name val="Calibri"/>
        <family val="2"/>
        <scheme val="minor"/>
      </font>
      <numFmt numFmtId="0" formatCode="General"/>
      <fill>
        <patternFill patternType="none">
          <fgColor indexed="64"/>
          <bgColor auto="1"/>
        </patternFill>
      </fill>
    </dxf>
    <dxf>
      <font>
        <strike val="0"/>
        <outline val="0"/>
        <shadow val="0"/>
        <u val="none"/>
        <vertAlign val="baseline"/>
        <sz val="11"/>
        <color theme="1"/>
        <name val="Calibri"/>
        <family val="2"/>
        <scheme val="minor"/>
      </font>
      <numFmt numFmtId="0" formatCode="General"/>
      <fill>
        <patternFill patternType="none">
          <fgColor indexed="64"/>
          <bgColor auto="1"/>
        </patternFill>
      </fill>
    </dxf>
    <dxf>
      <font>
        <strike val="0"/>
        <outline val="0"/>
        <shadow val="0"/>
        <u val="none"/>
        <vertAlign val="baseline"/>
        <sz val="11"/>
        <color theme="1"/>
        <name val="Calibri"/>
        <family val="2"/>
        <scheme val="minor"/>
      </font>
      <numFmt numFmtId="0" formatCode="General"/>
      <fill>
        <patternFill patternType="none">
          <fgColor indexed="64"/>
          <bgColor auto="1"/>
        </patternFill>
      </fill>
    </dxf>
    <dxf>
      <font>
        <strike val="0"/>
        <outline val="0"/>
        <shadow val="0"/>
        <u val="none"/>
        <vertAlign val="baseline"/>
        <sz val="11"/>
        <color theme="1"/>
        <name val="Calibri"/>
        <family val="2"/>
        <scheme val="minor"/>
      </font>
      <numFmt numFmtId="0" formatCode="General"/>
      <fill>
        <patternFill patternType="none">
          <fgColor indexed="64"/>
          <bgColor auto="1"/>
        </patternFill>
      </fill>
    </dxf>
    <dxf>
      <font>
        <strike val="0"/>
        <outline val="0"/>
        <shadow val="0"/>
        <u val="none"/>
        <vertAlign val="baseline"/>
        <sz val="11"/>
        <color theme="1"/>
        <name val="Calibri"/>
        <family val="2"/>
        <scheme val="minor"/>
      </font>
      <numFmt numFmtId="0" formatCode="General"/>
      <fill>
        <patternFill patternType="none">
          <fgColor indexed="64"/>
          <bgColor auto="1"/>
        </patternFill>
      </fill>
    </dxf>
    <dxf>
      <font>
        <strike val="0"/>
        <outline val="0"/>
        <shadow val="0"/>
        <u val="none"/>
        <vertAlign val="baseline"/>
        <sz val="11"/>
        <color theme="1"/>
        <name val="Calibri"/>
        <family val="2"/>
        <scheme val="minor"/>
      </font>
      <numFmt numFmtId="0" formatCode="General"/>
      <fill>
        <patternFill patternType="none">
          <fgColor indexed="64"/>
          <bgColor auto="1"/>
        </patternFill>
      </fill>
    </dxf>
    <dxf>
      <font>
        <strike val="0"/>
        <outline val="0"/>
        <shadow val="0"/>
        <u val="none"/>
        <vertAlign val="baseline"/>
        <sz val="11"/>
        <color theme="1"/>
        <name val="Calibri"/>
        <family val="2"/>
        <scheme val="minor"/>
      </font>
      <numFmt numFmtId="0" formatCode="General"/>
      <fill>
        <patternFill patternType="none">
          <fgColor indexed="64"/>
          <bgColor auto="1"/>
        </patternFill>
      </fill>
    </dxf>
    <dxf>
      <font>
        <strike val="0"/>
        <outline val="0"/>
        <shadow val="0"/>
        <u val="none"/>
        <vertAlign val="baseline"/>
        <sz val="11"/>
        <color theme="1"/>
        <name val="Calibri"/>
        <family val="2"/>
        <scheme val="minor"/>
      </font>
      <numFmt numFmtId="0" formatCode="General"/>
      <fill>
        <patternFill patternType="none">
          <fgColor indexed="64"/>
          <bgColor auto="1"/>
        </patternFill>
      </fill>
    </dxf>
    <dxf>
      <font>
        <strike val="0"/>
        <outline val="0"/>
        <shadow val="0"/>
        <u val="none"/>
        <vertAlign val="baseline"/>
        <sz val="11"/>
        <color theme="1"/>
        <name val="Calibri"/>
        <family val="2"/>
        <scheme val="minor"/>
      </font>
      <numFmt numFmtId="0" formatCode="General"/>
      <fill>
        <patternFill patternType="none">
          <fgColor indexed="64"/>
          <bgColor auto="1"/>
        </patternFill>
      </fill>
    </dxf>
    <dxf>
      <font>
        <strike val="0"/>
        <outline val="0"/>
        <shadow val="0"/>
        <u val="none"/>
        <vertAlign val="baseline"/>
        <sz val="11"/>
        <color theme="1"/>
        <name val="Calibri"/>
        <family val="2"/>
        <scheme val="minor"/>
      </font>
      <numFmt numFmtId="0" formatCode="General"/>
      <fill>
        <patternFill patternType="none">
          <fgColor indexed="64"/>
          <bgColor auto="1"/>
        </patternFill>
      </fill>
    </dxf>
    <dxf>
      <font>
        <strike val="0"/>
        <outline val="0"/>
        <shadow val="0"/>
        <u val="none"/>
        <vertAlign val="baseline"/>
        <sz val="11"/>
        <color theme="1"/>
        <name val="Calibri"/>
        <family val="2"/>
        <scheme val="minor"/>
      </font>
      <numFmt numFmtId="0" formatCode="General"/>
      <fill>
        <patternFill patternType="none">
          <fgColor indexed="64"/>
          <bgColor auto="1"/>
        </patternFill>
      </fill>
    </dxf>
    <dxf>
      <font>
        <strike val="0"/>
        <outline val="0"/>
        <shadow val="0"/>
        <u val="none"/>
        <vertAlign val="baseline"/>
        <sz val="11"/>
        <color theme="1"/>
        <name val="Calibri"/>
        <family val="2"/>
        <scheme val="minor"/>
      </font>
      <numFmt numFmtId="0" formatCode="General"/>
      <fill>
        <patternFill patternType="none">
          <fgColor indexed="64"/>
          <bgColor auto="1"/>
        </patternFill>
      </fill>
    </dxf>
    <dxf>
      <font>
        <strike val="0"/>
        <outline val="0"/>
        <shadow val="0"/>
        <u val="none"/>
        <vertAlign val="baseline"/>
        <sz val="11"/>
        <color theme="1"/>
        <name val="Calibri"/>
        <family val="2"/>
        <scheme val="minor"/>
      </font>
      <numFmt numFmtId="0" formatCode="General"/>
      <fill>
        <patternFill patternType="none">
          <fgColor indexed="64"/>
          <bgColor auto="1"/>
        </patternFill>
      </fill>
    </dxf>
    <dxf>
      <font>
        <strike val="0"/>
        <outline val="0"/>
        <shadow val="0"/>
        <u val="none"/>
        <vertAlign val="baseline"/>
        <sz val="11"/>
        <color theme="1"/>
        <name val="Calibri"/>
        <family val="2"/>
        <scheme val="minor"/>
      </font>
      <numFmt numFmtId="0" formatCode="General"/>
      <fill>
        <patternFill patternType="none">
          <fgColor indexed="64"/>
          <bgColor auto="1"/>
        </patternFill>
      </fill>
    </dxf>
    <dxf>
      <font>
        <strike val="0"/>
        <outline val="0"/>
        <shadow val="0"/>
        <u val="none"/>
        <vertAlign val="baseline"/>
        <sz val="11"/>
        <color theme="1"/>
        <name val="Calibri"/>
        <family val="2"/>
        <scheme val="minor"/>
      </font>
      <numFmt numFmtId="0" formatCode="General"/>
      <fill>
        <patternFill patternType="none">
          <fgColor indexed="64"/>
          <bgColor auto="1"/>
        </patternFill>
      </fill>
    </dxf>
    <dxf>
      <font>
        <strike val="0"/>
        <outline val="0"/>
        <shadow val="0"/>
        <u val="none"/>
        <vertAlign val="baseline"/>
        <sz val="11"/>
        <color theme="1"/>
        <name val="Calibri"/>
        <family val="2"/>
        <scheme val="minor"/>
      </font>
      <numFmt numFmtId="0" formatCode="General"/>
      <fill>
        <patternFill patternType="none">
          <fgColor indexed="64"/>
          <bgColor auto="1"/>
        </patternFill>
      </fill>
    </dxf>
    <dxf>
      <font>
        <strike val="0"/>
        <outline val="0"/>
        <shadow val="0"/>
        <u val="none"/>
        <vertAlign val="baseline"/>
        <sz val="11"/>
        <color theme="1"/>
        <name val="Calibri"/>
        <family val="2"/>
        <scheme val="minor"/>
      </font>
      <numFmt numFmtId="0" formatCode="General"/>
      <fill>
        <patternFill patternType="none">
          <fgColor indexed="64"/>
          <bgColor auto="1"/>
        </patternFill>
      </fill>
    </dxf>
    <dxf>
      <font>
        <strike val="0"/>
        <outline val="0"/>
        <shadow val="0"/>
        <u val="none"/>
        <vertAlign val="baseline"/>
        <sz val="11"/>
        <color theme="1"/>
        <name val="Calibri"/>
        <family val="2"/>
        <scheme val="minor"/>
      </font>
      <numFmt numFmtId="0" formatCode="General"/>
      <fill>
        <patternFill patternType="none">
          <fgColor indexed="64"/>
          <bgColor auto="1"/>
        </patternFill>
      </fill>
    </dxf>
    <dxf>
      <font>
        <strike val="0"/>
        <outline val="0"/>
        <shadow val="0"/>
        <u val="none"/>
        <vertAlign val="baseline"/>
        <sz val="11"/>
        <color theme="1"/>
        <name val="Calibri"/>
        <family val="2"/>
        <scheme val="minor"/>
      </font>
      <numFmt numFmtId="0" formatCode="General"/>
      <fill>
        <patternFill patternType="none">
          <fgColor indexed="64"/>
          <bgColor auto="1"/>
        </patternFill>
      </fill>
    </dxf>
    <dxf>
      <font>
        <strike val="0"/>
        <outline val="0"/>
        <shadow val="0"/>
        <u val="none"/>
        <vertAlign val="baseline"/>
        <sz val="11"/>
        <color theme="1"/>
        <name val="Calibri"/>
        <family val="2"/>
        <scheme val="minor"/>
      </font>
      <numFmt numFmtId="0" formatCode="General"/>
      <fill>
        <patternFill patternType="none">
          <fgColor indexed="64"/>
          <bgColor auto="1"/>
        </patternFill>
      </fill>
      <protection locked="0" hidden="0"/>
    </dxf>
    <dxf>
      <font>
        <strike val="0"/>
        <outline val="0"/>
        <shadow val="0"/>
        <u val="none"/>
        <vertAlign val="baseline"/>
        <sz val="11"/>
        <color theme="1"/>
        <name val="Calibri"/>
        <family val="2"/>
        <scheme val="minor"/>
      </font>
      <fill>
        <patternFill patternType="none">
          <fgColor indexed="64"/>
          <bgColor indexed="65"/>
        </patternFill>
      </fill>
      <protection locked="0" hidden="0"/>
    </dxf>
    <dxf>
      <font>
        <strike val="0"/>
        <outline val="0"/>
        <shadow val="0"/>
        <u val="none"/>
        <vertAlign val="baseline"/>
        <sz val="11"/>
        <color theme="1"/>
        <name val="Calibri"/>
        <family val="2"/>
        <scheme val="minor"/>
      </font>
      <fill>
        <patternFill patternType="none">
          <fgColor indexed="64"/>
          <bgColor indexed="65"/>
        </patternFill>
      </fill>
      <protection locked="0" hidden="0"/>
    </dxf>
    <dxf>
      <font>
        <strike val="0"/>
        <outline val="0"/>
        <shadow val="0"/>
        <u val="none"/>
        <vertAlign val="baseline"/>
        <sz val="11"/>
        <color theme="1"/>
        <name val="Calibri"/>
        <family val="2"/>
        <scheme val="minor"/>
      </font>
      <fill>
        <patternFill patternType="none">
          <fgColor indexed="64"/>
          <bgColor indexed="65"/>
        </patternFill>
      </fill>
      <protection locked="0" hidden="0"/>
    </dxf>
    <dxf>
      <font>
        <strike val="0"/>
        <outline val="0"/>
        <shadow val="0"/>
        <u val="none"/>
        <vertAlign val="baseline"/>
        <sz val="11"/>
        <color theme="1"/>
        <name val="Calibri"/>
        <family val="2"/>
        <scheme val="minor"/>
      </font>
      <fill>
        <patternFill patternType="none">
          <fgColor indexed="64"/>
          <bgColor indexed="65"/>
        </patternFill>
      </fill>
      <protection locked="0" hidden="0"/>
    </dxf>
    <dxf>
      <font>
        <strike val="0"/>
        <outline val="0"/>
        <shadow val="0"/>
        <u val="none"/>
        <vertAlign val="baseline"/>
        <sz val="11"/>
        <color theme="1"/>
        <name val="Calibri"/>
        <family val="2"/>
        <scheme val="minor"/>
      </font>
      <fill>
        <patternFill patternType="none">
          <fgColor indexed="64"/>
          <bgColor indexed="65"/>
        </patternFill>
      </fill>
      <protection locked="0" hidden="0"/>
    </dxf>
    <dxf>
      <font>
        <strike val="0"/>
        <outline val="0"/>
        <shadow val="0"/>
        <u val="none"/>
        <vertAlign val="baseline"/>
        <sz val="11"/>
        <color theme="1"/>
        <name val="Calibri"/>
        <family val="2"/>
        <scheme val="minor"/>
      </font>
      <fill>
        <patternFill patternType="none">
          <fgColor indexed="64"/>
          <bgColor indexed="65"/>
        </patternFill>
      </fill>
      <protection locked="0" hidden="0"/>
    </dxf>
    <dxf>
      <font>
        <strike val="0"/>
        <outline val="0"/>
        <shadow val="0"/>
        <u val="none"/>
        <vertAlign val="baseline"/>
        <sz val="11"/>
        <color theme="1"/>
        <name val="Calibri"/>
        <family val="2"/>
        <scheme val="minor"/>
      </font>
      <fill>
        <patternFill patternType="none">
          <fgColor indexed="64"/>
          <bgColor indexed="65"/>
        </patternFill>
      </fill>
      <protection locked="0" hidden="0"/>
    </dxf>
    <dxf>
      <font>
        <strike val="0"/>
        <outline val="0"/>
        <shadow val="0"/>
        <u val="none"/>
        <vertAlign val="baseline"/>
        <sz val="11"/>
        <color theme="1"/>
        <name val="Calibri"/>
        <family val="2"/>
        <scheme val="minor"/>
      </font>
      <fill>
        <patternFill patternType="none">
          <fgColor indexed="64"/>
          <bgColor indexed="65"/>
        </patternFill>
      </fill>
      <protection locked="0" hidden="0"/>
    </dxf>
    <dxf>
      <font>
        <strike val="0"/>
        <outline val="0"/>
        <shadow val="0"/>
        <u val="none"/>
        <vertAlign val="baseline"/>
        <sz val="11"/>
        <color theme="1"/>
        <name val="Calibri"/>
        <family val="2"/>
        <scheme val="minor"/>
      </font>
      <fill>
        <patternFill patternType="none">
          <fgColor indexed="64"/>
          <bgColor indexed="65"/>
        </patternFill>
      </fill>
      <protection locked="0" hidden="0"/>
    </dxf>
    <dxf>
      <font>
        <strike val="0"/>
        <outline val="0"/>
        <shadow val="0"/>
        <u val="none"/>
        <vertAlign val="baseline"/>
        <sz val="11"/>
        <color theme="1"/>
        <name val="Calibri"/>
        <family val="2"/>
        <scheme val="minor"/>
      </font>
      <fill>
        <patternFill patternType="none">
          <fgColor indexed="64"/>
          <bgColor indexed="65"/>
        </patternFill>
      </fill>
      <protection locked="0" hidden="0"/>
    </dxf>
    <dxf>
      <font>
        <strike val="0"/>
        <outline val="0"/>
        <shadow val="0"/>
        <u val="none"/>
        <vertAlign val="baseline"/>
        <sz val="11"/>
        <color theme="1"/>
        <name val="Calibri"/>
        <family val="2"/>
        <scheme val="minor"/>
      </font>
      <fill>
        <patternFill patternType="none">
          <fgColor indexed="64"/>
          <bgColor indexed="65"/>
        </patternFill>
      </fill>
      <protection locked="0" hidden="0"/>
    </dxf>
    <dxf>
      <font>
        <strike val="0"/>
        <outline val="0"/>
        <shadow val="0"/>
        <u val="none"/>
        <vertAlign val="baseline"/>
        <sz val="11"/>
        <color theme="1"/>
        <name val="Calibri"/>
        <family val="2"/>
        <scheme val="minor"/>
      </font>
      <fill>
        <patternFill patternType="none">
          <fgColor indexed="64"/>
          <bgColor indexed="65"/>
        </patternFill>
      </fill>
      <protection locked="0" hidden="0"/>
    </dxf>
    <dxf>
      <font>
        <strike val="0"/>
        <outline val="0"/>
        <shadow val="0"/>
        <u val="none"/>
        <vertAlign val="baseline"/>
        <sz val="11"/>
        <color theme="1"/>
        <name val="Calibri"/>
        <family val="2"/>
        <scheme val="minor"/>
      </font>
      <fill>
        <patternFill patternType="none">
          <fgColor indexed="64"/>
          <bgColor indexed="65"/>
        </patternFill>
      </fill>
      <protection locked="0" hidden="0"/>
    </dxf>
    <dxf>
      <font>
        <strike val="0"/>
        <outline val="0"/>
        <shadow val="0"/>
        <u val="none"/>
        <vertAlign val="baseline"/>
        <sz val="11"/>
        <color theme="1"/>
        <name val="Calibri"/>
        <family val="2"/>
        <scheme val="minor"/>
      </font>
      <fill>
        <patternFill patternType="none">
          <fgColor indexed="64"/>
          <bgColor indexed="65"/>
        </patternFill>
      </fill>
      <protection locked="0" hidden="0"/>
    </dxf>
    <dxf>
      <font>
        <strike val="0"/>
        <outline val="0"/>
        <shadow val="0"/>
        <u val="none"/>
        <vertAlign val="baseline"/>
        <sz val="11"/>
        <color theme="1"/>
        <name val="Calibri"/>
        <family val="2"/>
        <scheme val="minor"/>
      </font>
      <fill>
        <patternFill patternType="none">
          <fgColor indexed="64"/>
          <bgColor indexed="65"/>
        </patternFill>
      </fill>
      <protection locked="0" hidden="0"/>
    </dxf>
    <dxf>
      <font>
        <strike val="0"/>
        <outline val="0"/>
        <shadow val="0"/>
        <u val="none"/>
        <vertAlign val="baseline"/>
        <sz val="11"/>
        <color theme="1"/>
        <name val="Calibri"/>
        <family val="2"/>
        <scheme val="minor"/>
      </font>
      <fill>
        <patternFill patternType="none">
          <fgColor indexed="64"/>
          <bgColor indexed="65"/>
        </patternFill>
      </fill>
      <protection locked="0" hidden="0"/>
    </dxf>
    <dxf>
      <font>
        <strike val="0"/>
        <outline val="0"/>
        <shadow val="0"/>
        <u val="none"/>
        <vertAlign val="baseline"/>
        <sz val="11"/>
        <color theme="1"/>
        <name val="Calibri"/>
        <family val="2"/>
        <scheme val="minor"/>
      </font>
      <fill>
        <patternFill patternType="none">
          <fgColor indexed="64"/>
          <bgColor indexed="65"/>
        </patternFill>
      </fill>
      <protection locked="0" hidden="0"/>
    </dxf>
    <dxf>
      <font>
        <strike val="0"/>
        <outline val="0"/>
        <shadow val="0"/>
        <u val="none"/>
        <vertAlign val="baseline"/>
        <sz val="11"/>
        <color theme="1"/>
        <name val="Calibri"/>
        <family val="2"/>
        <scheme val="minor"/>
      </font>
      <fill>
        <patternFill patternType="none">
          <fgColor indexed="64"/>
          <bgColor indexed="65"/>
        </patternFill>
      </fill>
      <protection locked="0" hidden="0"/>
    </dxf>
    <dxf>
      <font>
        <strike val="0"/>
        <outline val="0"/>
        <shadow val="0"/>
        <u val="none"/>
        <vertAlign val="baseline"/>
        <sz val="11"/>
        <color theme="1"/>
        <name val="Calibri"/>
        <family val="2"/>
        <scheme val="minor"/>
      </font>
      <fill>
        <patternFill patternType="none">
          <fgColor indexed="64"/>
          <bgColor indexed="65"/>
        </patternFill>
      </fill>
      <protection locked="0" hidden="0"/>
    </dxf>
    <dxf>
      <font>
        <strike val="0"/>
        <outline val="0"/>
        <shadow val="0"/>
        <u val="none"/>
        <vertAlign val="baseline"/>
        <sz val="11"/>
        <color theme="1"/>
        <name val="Calibri"/>
        <family val="2"/>
        <scheme val="minor"/>
      </font>
      <fill>
        <patternFill patternType="none">
          <fgColor indexed="64"/>
          <bgColor indexed="65"/>
        </patternFill>
      </fill>
      <protection locked="0" hidden="0"/>
    </dxf>
    <dxf>
      <font>
        <strike val="0"/>
        <outline val="0"/>
        <shadow val="0"/>
        <u val="none"/>
        <vertAlign val="baseline"/>
        <sz val="11"/>
        <color theme="1"/>
        <name val="Calibri"/>
        <family val="2"/>
        <scheme val="minor"/>
      </font>
      <fill>
        <patternFill patternType="none">
          <fgColor indexed="64"/>
          <bgColor auto="1"/>
        </patternFill>
      </fill>
      <protection locked="0" hidden="0"/>
    </dxf>
    <dxf>
      <font>
        <strike val="0"/>
        <outline val="0"/>
        <shadow val="0"/>
        <u val="none"/>
        <vertAlign val="baseline"/>
        <sz val="11"/>
        <color theme="1"/>
        <name val="Calibri"/>
        <family val="2"/>
        <scheme val="minor"/>
      </font>
      <numFmt numFmtId="164" formatCode="[$-40C]mmmm\-yy;@"/>
      <fill>
        <patternFill patternType="none">
          <fgColor indexed="64"/>
          <bgColor auto="1"/>
        </patternFill>
      </fill>
    </dxf>
    <dxf>
      <font>
        <strike val="0"/>
        <outline val="0"/>
        <shadow val="0"/>
        <u val="none"/>
        <vertAlign val="baseline"/>
        <sz val="11"/>
        <color rgb="FF000000"/>
        <name val="Calibri"/>
        <family val="2"/>
        <scheme val="none"/>
      </font>
      <fill>
        <patternFill patternType="none">
          <fgColor rgb="FF000000"/>
          <bgColor auto="1"/>
        </patternFill>
      </fill>
    </dxf>
    <dxf>
      <font>
        <strike val="0"/>
        <outline val="0"/>
        <shadow val="0"/>
        <u val="none"/>
        <vertAlign val="baseline"/>
        <sz val="11"/>
        <color theme="1"/>
        <name val="Calibri"/>
        <family val="2"/>
        <scheme val="minor"/>
      </font>
      <fill>
        <patternFill patternType="none">
          <fgColor indexed="64"/>
          <bgColor auto="1"/>
        </patternFill>
      </fill>
      <alignment horizontal="center" vertical="center" textRotation="0" wrapText="0" indent="0" justifyLastLine="0" shrinkToFit="0" readingOrder="0"/>
    </dxf>
    <dxf>
      <font>
        <strike val="0"/>
        <outline val="0"/>
        <shadow val="0"/>
        <u val="none"/>
        <vertAlign val="baseline"/>
        <sz val="11"/>
        <color theme="1"/>
        <name val="Calibri"/>
        <family val="2"/>
        <scheme val="minor"/>
      </font>
      <numFmt numFmtId="0" formatCode="General"/>
      <fill>
        <patternFill patternType="none">
          <fgColor indexed="64"/>
          <bgColor auto="1"/>
        </patternFill>
      </fill>
    </dxf>
    <dxf>
      <font>
        <strike val="0"/>
        <outline val="0"/>
        <shadow val="0"/>
        <u val="none"/>
        <vertAlign val="baseline"/>
        <sz val="11"/>
        <color theme="1"/>
        <name val="Calibri"/>
        <family val="2"/>
        <scheme val="minor"/>
      </font>
      <numFmt numFmtId="0" formatCode="General"/>
      <fill>
        <patternFill patternType="none">
          <fgColor indexed="64"/>
          <bgColor auto="1"/>
        </patternFill>
      </fill>
    </dxf>
    <dxf>
      <font>
        <strike val="0"/>
        <outline val="0"/>
        <shadow val="0"/>
        <u val="none"/>
        <vertAlign val="baseline"/>
        <sz val="11"/>
        <color theme="1"/>
        <name val="Calibri"/>
        <family val="2"/>
        <scheme val="minor"/>
      </font>
      <numFmt numFmtId="0" formatCode="General"/>
      <fill>
        <patternFill patternType="none">
          <fgColor indexed="64"/>
          <bgColor auto="1"/>
        </patternFill>
      </fill>
    </dxf>
    <dxf>
      <font>
        <strike val="0"/>
        <outline val="0"/>
        <shadow val="0"/>
        <u val="none"/>
        <vertAlign val="baseline"/>
        <sz val="11"/>
        <color theme="1"/>
        <name val="Calibri"/>
        <family val="2"/>
        <scheme val="minor"/>
      </font>
      <numFmt numFmtId="0" formatCode="General"/>
      <fill>
        <patternFill patternType="none">
          <fgColor indexed="64"/>
          <bgColor auto="1"/>
        </patternFill>
      </fill>
    </dxf>
    <dxf>
      <font>
        <strike val="0"/>
        <outline val="0"/>
        <shadow val="0"/>
        <u val="none"/>
        <vertAlign val="baseline"/>
        <sz val="11"/>
        <color theme="1"/>
        <name val="Calibri"/>
        <family val="2"/>
        <scheme val="minor"/>
      </font>
      <numFmt numFmtId="0" formatCode="General"/>
      <fill>
        <patternFill patternType="none">
          <fgColor indexed="64"/>
          <bgColor auto="1"/>
        </patternFill>
      </fill>
    </dxf>
    <dxf>
      <font>
        <strike val="0"/>
        <outline val="0"/>
        <shadow val="0"/>
        <u val="none"/>
        <vertAlign val="baseline"/>
        <sz val="11"/>
        <color theme="1"/>
        <name val="Calibri"/>
        <family val="2"/>
        <scheme val="minor"/>
      </font>
      <numFmt numFmtId="0" formatCode="General"/>
      <fill>
        <patternFill patternType="none">
          <fgColor indexed="64"/>
          <bgColor auto="1"/>
        </patternFill>
      </fill>
    </dxf>
    <dxf>
      <font>
        <strike val="0"/>
        <outline val="0"/>
        <shadow val="0"/>
        <u val="none"/>
        <vertAlign val="baseline"/>
        <sz val="11"/>
        <color theme="1"/>
        <name val="Calibri"/>
        <family val="2"/>
        <scheme val="minor"/>
      </font>
      <numFmt numFmtId="0" formatCode="General"/>
      <fill>
        <patternFill patternType="none">
          <fgColor indexed="64"/>
          <bgColor auto="1"/>
        </patternFill>
      </fill>
    </dxf>
    <dxf>
      <font>
        <strike val="0"/>
        <outline val="0"/>
        <shadow val="0"/>
        <u val="none"/>
        <vertAlign val="baseline"/>
        <sz val="11"/>
        <color theme="1"/>
        <name val="Calibri"/>
        <family val="2"/>
        <scheme val="minor"/>
      </font>
      <numFmt numFmtId="0" formatCode="General"/>
      <fill>
        <patternFill patternType="none">
          <fgColor indexed="64"/>
          <bgColor auto="1"/>
        </patternFill>
      </fill>
    </dxf>
    <dxf>
      <font>
        <strike val="0"/>
        <outline val="0"/>
        <shadow val="0"/>
        <u val="none"/>
        <vertAlign val="baseline"/>
        <sz val="11"/>
        <color theme="1"/>
        <name val="Calibri"/>
        <family val="2"/>
        <scheme val="minor"/>
      </font>
      <numFmt numFmtId="0" formatCode="General"/>
      <fill>
        <patternFill patternType="none">
          <fgColor indexed="64"/>
          <bgColor auto="1"/>
        </patternFill>
      </fill>
    </dxf>
    <dxf>
      <font>
        <strike val="0"/>
        <outline val="0"/>
        <shadow val="0"/>
        <u val="none"/>
        <vertAlign val="baseline"/>
        <sz val="11"/>
        <color theme="1"/>
        <name val="Calibri"/>
        <family val="2"/>
        <scheme val="minor"/>
      </font>
      <numFmt numFmtId="0" formatCode="General"/>
      <fill>
        <patternFill patternType="none">
          <fgColor indexed="64"/>
          <bgColor auto="1"/>
        </patternFill>
      </fill>
    </dxf>
    <dxf>
      <font>
        <strike val="0"/>
        <outline val="0"/>
        <shadow val="0"/>
        <u val="none"/>
        <vertAlign val="baseline"/>
        <sz val="11"/>
        <color theme="1"/>
        <name val="Calibri"/>
        <family val="2"/>
        <scheme val="minor"/>
      </font>
      <numFmt numFmtId="0" formatCode="General"/>
      <fill>
        <patternFill patternType="none">
          <fgColor indexed="64"/>
          <bgColor auto="1"/>
        </patternFill>
      </fill>
    </dxf>
    <dxf>
      <font>
        <strike val="0"/>
        <outline val="0"/>
        <shadow val="0"/>
        <u val="none"/>
        <vertAlign val="baseline"/>
        <sz val="11"/>
        <color theme="1"/>
        <name val="Calibri"/>
        <family val="2"/>
        <scheme val="minor"/>
      </font>
      <numFmt numFmtId="0" formatCode="General"/>
      <fill>
        <patternFill patternType="none">
          <fgColor indexed="64"/>
          <bgColor auto="1"/>
        </patternFill>
      </fill>
    </dxf>
    <dxf>
      <font>
        <strike val="0"/>
        <outline val="0"/>
        <shadow val="0"/>
        <u val="none"/>
        <vertAlign val="baseline"/>
        <sz val="11"/>
        <color theme="1"/>
        <name val="Calibri"/>
        <family val="2"/>
        <scheme val="minor"/>
      </font>
      <numFmt numFmtId="0" formatCode="General"/>
      <fill>
        <patternFill patternType="none">
          <fgColor indexed="64"/>
          <bgColor auto="1"/>
        </patternFill>
      </fill>
    </dxf>
    <dxf>
      <font>
        <strike val="0"/>
        <outline val="0"/>
        <shadow val="0"/>
        <u val="none"/>
        <vertAlign val="baseline"/>
        <sz val="11"/>
        <color theme="1"/>
        <name val="Calibri"/>
        <family val="2"/>
        <scheme val="minor"/>
      </font>
      <numFmt numFmtId="0" formatCode="General"/>
      <fill>
        <patternFill patternType="none">
          <fgColor indexed="64"/>
          <bgColor auto="1"/>
        </patternFill>
      </fill>
    </dxf>
    <dxf>
      <font>
        <strike val="0"/>
        <outline val="0"/>
        <shadow val="0"/>
        <u val="none"/>
        <vertAlign val="baseline"/>
        <sz val="11"/>
        <color theme="1"/>
        <name val="Calibri"/>
        <family val="2"/>
        <scheme val="minor"/>
      </font>
      <numFmt numFmtId="0" formatCode="General"/>
      <fill>
        <patternFill patternType="none">
          <fgColor indexed="64"/>
          <bgColor auto="1"/>
        </patternFill>
      </fill>
    </dxf>
    <dxf>
      <font>
        <strike val="0"/>
        <outline val="0"/>
        <shadow val="0"/>
        <u val="none"/>
        <vertAlign val="baseline"/>
        <sz val="11"/>
        <color theme="1"/>
        <name val="Calibri"/>
        <family val="2"/>
        <scheme val="minor"/>
      </font>
      <numFmt numFmtId="0" formatCode="General"/>
      <fill>
        <patternFill patternType="none">
          <fgColor indexed="64"/>
          <bgColor auto="1"/>
        </patternFill>
      </fill>
    </dxf>
    <dxf>
      <font>
        <strike val="0"/>
        <outline val="0"/>
        <shadow val="0"/>
        <u val="none"/>
        <vertAlign val="baseline"/>
        <sz val="11"/>
        <color theme="1"/>
        <name val="Calibri"/>
        <family val="2"/>
        <scheme val="minor"/>
      </font>
      <numFmt numFmtId="0" formatCode="General"/>
      <fill>
        <patternFill patternType="none">
          <fgColor indexed="64"/>
          <bgColor auto="1"/>
        </patternFill>
      </fill>
    </dxf>
    <dxf>
      <font>
        <strike val="0"/>
        <outline val="0"/>
        <shadow val="0"/>
        <u val="none"/>
        <vertAlign val="baseline"/>
        <sz val="11"/>
        <color theme="1"/>
        <name val="Calibri"/>
        <family val="2"/>
        <scheme val="minor"/>
      </font>
      <numFmt numFmtId="0" formatCode="General"/>
      <fill>
        <patternFill patternType="none">
          <fgColor indexed="64"/>
          <bgColor auto="1"/>
        </patternFill>
      </fill>
    </dxf>
    <dxf>
      <font>
        <strike val="0"/>
        <outline val="0"/>
        <shadow val="0"/>
        <u val="none"/>
        <vertAlign val="baseline"/>
        <sz val="11"/>
        <color theme="1"/>
        <name val="Calibri"/>
        <family val="2"/>
        <scheme val="minor"/>
      </font>
      <numFmt numFmtId="0" formatCode="General"/>
      <fill>
        <patternFill patternType="none">
          <fgColor indexed="64"/>
          <bgColor auto="1"/>
        </patternFill>
      </fill>
    </dxf>
    <dxf>
      <font>
        <strike val="0"/>
        <outline val="0"/>
        <shadow val="0"/>
        <u val="none"/>
        <vertAlign val="baseline"/>
        <sz val="11"/>
        <color theme="1"/>
        <name val="Calibri"/>
        <family val="2"/>
        <scheme val="minor"/>
      </font>
      <numFmt numFmtId="0" formatCode="General"/>
      <fill>
        <patternFill patternType="none">
          <fgColor indexed="64"/>
          <bgColor auto="1"/>
        </patternFill>
      </fill>
    </dxf>
    <dxf>
      <font>
        <strike val="0"/>
        <outline val="0"/>
        <shadow val="0"/>
        <u val="none"/>
        <vertAlign val="baseline"/>
        <sz val="11"/>
        <color theme="1"/>
        <name val="Calibri"/>
        <family val="2"/>
        <scheme val="minor"/>
      </font>
      <numFmt numFmtId="0" formatCode="General"/>
      <fill>
        <patternFill patternType="none">
          <fgColor indexed="64"/>
          <bgColor auto="1"/>
        </patternFill>
      </fill>
    </dxf>
    <dxf>
      <font>
        <strike val="0"/>
        <outline val="0"/>
        <shadow val="0"/>
        <u val="none"/>
        <vertAlign val="baseline"/>
        <sz val="11"/>
        <color theme="1"/>
        <name val="Calibri"/>
        <family val="2"/>
        <scheme val="minor"/>
      </font>
      <numFmt numFmtId="0" formatCode="General"/>
      <fill>
        <patternFill patternType="none">
          <fgColor indexed="64"/>
          <bgColor auto="1"/>
        </patternFill>
      </fill>
    </dxf>
    <dxf>
      <font>
        <strike val="0"/>
        <outline val="0"/>
        <shadow val="0"/>
        <u val="none"/>
        <vertAlign val="baseline"/>
        <sz val="11"/>
        <color theme="1"/>
        <name val="Calibri"/>
        <family val="2"/>
        <scheme val="minor"/>
      </font>
      <numFmt numFmtId="0" formatCode="General"/>
      <fill>
        <patternFill patternType="none">
          <fgColor indexed="64"/>
          <bgColor auto="1"/>
        </patternFill>
      </fill>
    </dxf>
    <dxf>
      <font>
        <strike val="0"/>
        <outline val="0"/>
        <shadow val="0"/>
        <u val="none"/>
        <vertAlign val="baseline"/>
        <sz val="11"/>
        <color theme="1"/>
        <name val="Calibri"/>
        <family val="2"/>
        <scheme val="minor"/>
      </font>
      <numFmt numFmtId="0" formatCode="General"/>
      <fill>
        <patternFill patternType="none">
          <fgColor indexed="64"/>
          <bgColor auto="1"/>
        </patternFill>
      </fill>
      <protection locked="0" hidden="0"/>
    </dxf>
    <dxf>
      <font>
        <strike val="0"/>
        <outline val="0"/>
        <shadow val="0"/>
        <u val="none"/>
        <vertAlign val="baseline"/>
        <sz val="11"/>
        <color theme="1"/>
        <name val="Calibri"/>
        <family val="2"/>
        <scheme val="minor"/>
      </font>
      <fill>
        <patternFill patternType="none">
          <fgColor indexed="64"/>
          <bgColor indexed="65"/>
        </patternFill>
      </fill>
      <protection locked="0" hidden="0"/>
    </dxf>
    <dxf>
      <font>
        <strike val="0"/>
        <outline val="0"/>
        <shadow val="0"/>
        <u val="none"/>
        <vertAlign val="baseline"/>
        <sz val="11"/>
        <color theme="1"/>
        <name val="Calibri"/>
        <family val="2"/>
        <scheme val="minor"/>
      </font>
      <fill>
        <patternFill patternType="none">
          <fgColor indexed="64"/>
          <bgColor indexed="65"/>
        </patternFill>
      </fill>
      <protection locked="0" hidden="0"/>
    </dxf>
    <dxf>
      <font>
        <strike val="0"/>
        <outline val="0"/>
        <shadow val="0"/>
        <u val="none"/>
        <vertAlign val="baseline"/>
        <sz val="11"/>
        <color theme="1"/>
        <name val="Calibri"/>
        <family val="2"/>
        <scheme val="minor"/>
      </font>
      <fill>
        <patternFill patternType="none">
          <fgColor indexed="64"/>
          <bgColor indexed="65"/>
        </patternFill>
      </fill>
      <protection locked="0" hidden="0"/>
    </dxf>
    <dxf>
      <font>
        <strike val="0"/>
        <outline val="0"/>
        <shadow val="0"/>
        <u val="none"/>
        <vertAlign val="baseline"/>
        <sz val="11"/>
        <color theme="1"/>
        <name val="Calibri"/>
        <family val="2"/>
        <scheme val="minor"/>
      </font>
      <fill>
        <patternFill patternType="none">
          <fgColor indexed="64"/>
          <bgColor indexed="65"/>
        </patternFill>
      </fill>
      <protection locked="0" hidden="0"/>
    </dxf>
    <dxf>
      <font>
        <strike val="0"/>
        <outline val="0"/>
        <shadow val="0"/>
        <u val="none"/>
        <vertAlign val="baseline"/>
        <sz val="11"/>
        <color theme="1"/>
        <name val="Calibri"/>
        <family val="2"/>
        <scheme val="minor"/>
      </font>
      <fill>
        <patternFill patternType="none">
          <fgColor indexed="64"/>
          <bgColor indexed="65"/>
        </patternFill>
      </fill>
      <protection locked="0" hidden="0"/>
    </dxf>
    <dxf>
      <font>
        <strike val="0"/>
        <outline val="0"/>
        <shadow val="0"/>
        <u val="none"/>
        <vertAlign val="baseline"/>
        <sz val="11"/>
        <color theme="1"/>
        <name val="Calibri"/>
        <family val="2"/>
        <scheme val="minor"/>
      </font>
      <fill>
        <patternFill patternType="none">
          <fgColor indexed="64"/>
          <bgColor indexed="65"/>
        </patternFill>
      </fill>
      <protection locked="0" hidden="0"/>
    </dxf>
    <dxf>
      <font>
        <strike val="0"/>
        <outline val="0"/>
        <shadow val="0"/>
        <u val="none"/>
        <vertAlign val="baseline"/>
        <sz val="11"/>
        <color theme="1"/>
        <name val="Calibri"/>
        <family val="2"/>
        <scheme val="minor"/>
      </font>
      <fill>
        <patternFill patternType="none">
          <fgColor indexed="64"/>
          <bgColor indexed="65"/>
        </patternFill>
      </fill>
      <protection locked="0" hidden="0"/>
    </dxf>
    <dxf>
      <font>
        <strike val="0"/>
        <outline val="0"/>
        <shadow val="0"/>
        <u val="none"/>
        <vertAlign val="baseline"/>
        <sz val="11"/>
        <color theme="1"/>
        <name val="Calibri"/>
        <family val="2"/>
        <scheme val="minor"/>
      </font>
      <fill>
        <patternFill patternType="none">
          <fgColor indexed="64"/>
          <bgColor indexed="65"/>
        </patternFill>
      </fill>
      <protection locked="0" hidden="0"/>
    </dxf>
    <dxf>
      <font>
        <strike val="0"/>
        <outline val="0"/>
        <shadow val="0"/>
        <u val="none"/>
        <vertAlign val="baseline"/>
        <sz val="11"/>
        <color theme="1"/>
        <name val="Calibri"/>
        <family val="2"/>
        <scheme val="minor"/>
      </font>
      <fill>
        <patternFill patternType="none">
          <fgColor indexed="64"/>
          <bgColor indexed="65"/>
        </patternFill>
      </fill>
      <protection locked="0" hidden="0"/>
    </dxf>
    <dxf>
      <font>
        <strike val="0"/>
        <outline val="0"/>
        <shadow val="0"/>
        <u val="none"/>
        <vertAlign val="baseline"/>
        <sz val="11"/>
        <color theme="1"/>
        <name val="Calibri"/>
        <family val="2"/>
        <scheme val="minor"/>
      </font>
      <fill>
        <patternFill patternType="none">
          <fgColor indexed="64"/>
          <bgColor indexed="65"/>
        </patternFill>
      </fill>
      <protection locked="0" hidden="0"/>
    </dxf>
    <dxf>
      <font>
        <strike val="0"/>
        <outline val="0"/>
        <shadow val="0"/>
        <u val="none"/>
        <vertAlign val="baseline"/>
        <sz val="11"/>
        <color theme="1"/>
        <name val="Calibri"/>
        <family val="2"/>
        <scheme val="minor"/>
      </font>
      <fill>
        <patternFill patternType="none">
          <fgColor indexed="64"/>
          <bgColor indexed="65"/>
        </patternFill>
      </fill>
      <protection locked="0" hidden="0"/>
    </dxf>
    <dxf>
      <font>
        <strike val="0"/>
        <outline val="0"/>
        <shadow val="0"/>
        <u val="none"/>
        <vertAlign val="baseline"/>
        <sz val="11"/>
        <color theme="1"/>
        <name val="Calibri"/>
        <family val="2"/>
        <scheme val="minor"/>
      </font>
      <fill>
        <patternFill patternType="none">
          <fgColor indexed="64"/>
          <bgColor indexed="65"/>
        </patternFill>
      </fill>
      <protection locked="0" hidden="0"/>
    </dxf>
    <dxf>
      <font>
        <strike val="0"/>
        <outline val="0"/>
        <shadow val="0"/>
        <u val="none"/>
        <vertAlign val="baseline"/>
        <sz val="11"/>
        <color theme="1"/>
        <name val="Calibri"/>
        <family val="2"/>
        <scheme val="minor"/>
      </font>
      <fill>
        <patternFill patternType="none">
          <fgColor indexed="64"/>
          <bgColor indexed="65"/>
        </patternFill>
      </fill>
      <protection locked="0" hidden="0"/>
    </dxf>
    <dxf>
      <font>
        <strike val="0"/>
        <outline val="0"/>
        <shadow val="0"/>
        <u val="none"/>
        <vertAlign val="baseline"/>
        <sz val="11"/>
        <color theme="1"/>
        <name val="Calibri"/>
        <family val="2"/>
        <scheme val="minor"/>
      </font>
      <fill>
        <patternFill patternType="none">
          <fgColor indexed="64"/>
          <bgColor indexed="65"/>
        </patternFill>
      </fill>
      <protection locked="0" hidden="0"/>
    </dxf>
    <dxf>
      <font>
        <strike val="0"/>
        <outline val="0"/>
        <shadow val="0"/>
        <u val="none"/>
        <vertAlign val="baseline"/>
        <sz val="11"/>
        <color theme="1"/>
        <name val="Calibri"/>
        <family val="2"/>
        <scheme val="minor"/>
      </font>
      <fill>
        <patternFill patternType="none">
          <fgColor indexed="64"/>
          <bgColor indexed="65"/>
        </patternFill>
      </fill>
      <protection locked="0" hidden="0"/>
    </dxf>
    <dxf>
      <font>
        <strike val="0"/>
        <outline val="0"/>
        <shadow val="0"/>
        <u val="none"/>
        <vertAlign val="baseline"/>
        <sz val="11"/>
        <color theme="1"/>
        <name val="Calibri"/>
        <family val="2"/>
        <scheme val="minor"/>
      </font>
      <fill>
        <patternFill patternType="none">
          <fgColor indexed="64"/>
          <bgColor indexed="65"/>
        </patternFill>
      </fill>
      <protection locked="0" hidden="0"/>
    </dxf>
    <dxf>
      <font>
        <strike val="0"/>
        <outline val="0"/>
        <shadow val="0"/>
        <u val="none"/>
        <vertAlign val="baseline"/>
        <sz val="11"/>
        <color theme="1"/>
        <name val="Calibri"/>
        <family val="2"/>
        <scheme val="minor"/>
      </font>
      <fill>
        <patternFill patternType="none">
          <fgColor indexed="64"/>
          <bgColor indexed="65"/>
        </patternFill>
      </fill>
      <protection locked="0" hidden="0"/>
    </dxf>
    <dxf>
      <font>
        <strike val="0"/>
        <outline val="0"/>
        <shadow val="0"/>
        <u val="none"/>
        <vertAlign val="baseline"/>
        <sz val="11"/>
        <color theme="1"/>
        <name val="Calibri"/>
        <family val="2"/>
        <scheme val="minor"/>
      </font>
      <fill>
        <patternFill patternType="none">
          <fgColor indexed="64"/>
          <bgColor indexed="65"/>
        </patternFill>
      </fill>
      <protection locked="0" hidden="0"/>
    </dxf>
    <dxf>
      <font>
        <strike val="0"/>
        <outline val="0"/>
        <shadow val="0"/>
        <u val="none"/>
        <vertAlign val="baseline"/>
        <sz val="11"/>
        <color theme="1"/>
        <name val="Calibri"/>
        <family val="2"/>
        <scheme val="minor"/>
      </font>
      <fill>
        <patternFill patternType="none">
          <fgColor indexed="64"/>
          <bgColor indexed="65"/>
        </patternFill>
      </fill>
      <protection locked="0" hidden="0"/>
    </dxf>
    <dxf>
      <font>
        <strike val="0"/>
        <outline val="0"/>
        <shadow val="0"/>
        <u val="none"/>
        <vertAlign val="baseline"/>
        <sz val="11"/>
        <color theme="1"/>
        <name val="Calibri"/>
        <family val="2"/>
        <scheme val="minor"/>
      </font>
      <fill>
        <patternFill patternType="none">
          <fgColor indexed="64"/>
          <bgColor indexed="65"/>
        </patternFill>
      </fill>
      <protection locked="0" hidden="0"/>
    </dxf>
    <dxf>
      <font>
        <strike val="0"/>
        <outline val="0"/>
        <shadow val="0"/>
        <u val="none"/>
        <vertAlign val="baseline"/>
        <sz val="11"/>
        <color theme="1"/>
        <name val="Calibri"/>
        <family val="2"/>
        <scheme val="minor"/>
      </font>
      <fill>
        <patternFill patternType="none">
          <fgColor indexed="64"/>
          <bgColor auto="1"/>
        </patternFill>
      </fill>
      <protection locked="0" hidden="0"/>
    </dxf>
    <dxf>
      <font>
        <strike val="0"/>
        <outline val="0"/>
        <shadow val="0"/>
        <u val="none"/>
        <vertAlign val="baseline"/>
        <sz val="11"/>
        <color theme="1"/>
        <name val="Calibri"/>
        <family val="2"/>
        <scheme val="minor"/>
      </font>
      <numFmt numFmtId="164" formatCode="[$-40C]mmmm\-yy;@"/>
      <fill>
        <patternFill patternType="none">
          <fgColor indexed="64"/>
          <bgColor auto="1"/>
        </patternFill>
      </fill>
    </dxf>
    <dxf>
      <font>
        <strike val="0"/>
        <outline val="0"/>
        <shadow val="0"/>
        <u val="none"/>
        <vertAlign val="baseline"/>
        <sz val="11"/>
        <color rgb="FF000000"/>
        <name val="Calibri"/>
        <family val="2"/>
        <scheme val="none"/>
      </font>
      <fill>
        <patternFill patternType="none">
          <fgColor rgb="FF000000"/>
          <bgColor auto="1"/>
        </patternFill>
      </fill>
    </dxf>
    <dxf>
      <font>
        <strike val="0"/>
        <outline val="0"/>
        <shadow val="0"/>
        <u val="none"/>
        <vertAlign val="baseline"/>
        <sz val="11"/>
        <color theme="1"/>
        <name val="Calibri"/>
        <family val="2"/>
        <scheme val="minor"/>
      </font>
      <fill>
        <patternFill patternType="none">
          <fgColor indexed="64"/>
          <bgColor auto="1"/>
        </patternFill>
      </fill>
      <alignment horizontal="center" vertical="center" textRotation="0" wrapText="0" indent="0" justifyLastLine="0" shrinkToFit="0" readingOrder="0"/>
    </dxf>
    <dxf>
      <font>
        <strike val="0"/>
        <outline val="0"/>
        <shadow val="0"/>
        <u val="none"/>
        <vertAlign val="baseline"/>
        <sz val="11"/>
        <color theme="1"/>
        <name val="Calibri"/>
        <family val="2"/>
        <scheme val="minor"/>
      </font>
      <numFmt numFmtId="0" formatCode="General"/>
      <fill>
        <patternFill patternType="none">
          <fgColor indexed="64"/>
          <bgColor auto="1"/>
        </patternFill>
      </fill>
    </dxf>
    <dxf>
      <font>
        <strike val="0"/>
        <outline val="0"/>
        <shadow val="0"/>
        <u val="none"/>
        <vertAlign val="baseline"/>
        <sz val="11"/>
        <color theme="1"/>
        <name val="Calibri"/>
        <family val="2"/>
        <scheme val="minor"/>
      </font>
      <numFmt numFmtId="0" formatCode="General"/>
      <fill>
        <patternFill patternType="none">
          <fgColor indexed="64"/>
          <bgColor auto="1"/>
        </patternFill>
      </fill>
    </dxf>
    <dxf>
      <font>
        <strike val="0"/>
        <outline val="0"/>
        <shadow val="0"/>
        <u val="none"/>
        <vertAlign val="baseline"/>
        <sz val="11"/>
        <color theme="1"/>
        <name val="Calibri"/>
        <family val="2"/>
        <scheme val="minor"/>
      </font>
      <numFmt numFmtId="0" formatCode="General"/>
      <fill>
        <patternFill patternType="none">
          <fgColor indexed="64"/>
          <bgColor auto="1"/>
        </patternFill>
      </fill>
    </dxf>
    <dxf>
      <font>
        <strike val="0"/>
        <outline val="0"/>
        <shadow val="0"/>
        <u val="none"/>
        <vertAlign val="baseline"/>
        <sz val="11"/>
        <color theme="1"/>
        <name val="Calibri"/>
        <family val="2"/>
        <scheme val="minor"/>
      </font>
      <numFmt numFmtId="0" formatCode="General"/>
      <fill>
        <patternFill patternType="none">
          <fgColor indexed="64"/>
          <bgColor auto="1"/>
        </patternFill>
      </fill>
    </dxf>
    <dxf>
      <font>
        <strike val="0"/>
        <outline val="0"/>
        <shadow val="0"/>
        <u val="none"/>
        <vertAlign val="baseline"/>
        <sz val="11"/>
        <color theme="1"/>
        <name val="Calibri"/>
        <family val="2"/>
        <scheme val="minor"/>
      </font>
      <numFmt numFmtId="0" formatCode="General"/>
      <fill>
        <patternFill patternType="none">
          <fgColor indexed="64"/>
          <bgColor auto="1"/>
        </patternFill>
      </fill>
    </dxf>
    <dxf>
      <font>
        <strike val="0"/>
        <outline val="0"/>
        <shadow val="0"/>
        <u val="none"/>
        <vertAlign val="baseline"/>
        <sz val="11"/>
        <color theme="1"/>
        <name val="Calibri"/>
        <family val="2"/>
        <scheme val="minor"/>
      </font>
      <numFmt numFmtId="0" formatCode="General"/>
      <fill>
        <patternFill patternType="none">
          <fgColor indexed="64"/>
          <bgColor auto="1"/>
        </patternFill>
      </fill>
    </dxf>
    <dxf>
      <font>
        <strike val="0"/>
        <outline val="0"/>
        <shadow val="0"/>
        <u val="none"/>
        <vertAlign val="baseline"/>
        <sz val="11"/>
        <color theme="1"/>
        <name val="Calibri"/>
        <family val="2"/>
        <scheme val="minor"/>
      </font>
      <numFmt numFmtId="0" formatCode="General"/>
      <fill>
        <patternFill patternType="none">
          <fgColor indexed="64"/>
          <bgColor auto="1"/>
        </patternFill>
      </fill>
    </dxf>
    <dxf>
      <font>
        <strike val="0"/>
        <outline val="0"/>
        <shadow val="0"/>
        <u val="none"/>
        <vertAlign val="baseline"/>
        <sz val="11"/>
        <color theme="1"/>
        <name val="Calibri"/>
        <family val="2"/>
        <scheme val="minor"/>
      </font>
      <numFmt numFmtId="0" formatCode="General"/>
      <fill>
        <patternFill patternType="none">
          <fgColor indexed="64"/>
          <bgColor auto="1"/>
        </patternFill>
      </fill>
    </dxf>
    <dxf>
      <font>
        <strike val="0"/>
        <outline val="0"/>
        <shadow val="0"/>
        <u val="none"/>
        <vertAlign val="baseline"/>
        <sz val="11"/>
        <color theme="1"/>
        <name val="Calibri"/>
        <family val="2"/>
        <scheme val="minor"/>
      </font>
      <numFmt numFmtId="0" formatCode="General"/>
      <fill>
        <patternFill patternType="none">
          <fgColor indexed="64"/>
          <bgColor auto="1"/>
        </patternFill>
      </fill>
    </dxf>
    <dxf>
      <font>
        <strike val="0"/>
        <outline val="0"/>
        <shadow val="0"/>
        <u val="none"/>
        <vertAlign val="baseline"/>
        <sz val="11"/>
        <color theme="1"/>
        <name val="Calibri"/>
        <family val="2"/>
        <scheme val="minor"/>
      </font>
      <numFmt numFmtId="0" formatCode="General"/>
      <fill>
        <patternFill patternType="none">
          <fgColor indexed="64"/>
          <bgColor auto="1"/>
        </patternFill>
      </fill>
    </dxf>
    <dxf>
      <font>
        <strike val="0"/>
        <outline val="0"/>
        <shadow val="0"/>
        <u val="none"/>
        <vertAlign val="baseline"/>
        <sz val="11"/>
        <color theme="1"/>
        <name val="Calibri"/>
        <family val="2"/>
        <scheme val="minor"/>
      </font>
      <numFmt numFmtId="0" formatCode="General"/>
      <fill>
        <patternFill patternType="none">
          <fgColor indexed="64"/>
          <bgColor auto="1"/>
        </patternFill>
      </fill>
    </dxf>
    <dxf>
      <font>
        <strike val="0"/>
        <outline val="0"/>
        <shadow val="0"/>
        <u val="none"/>
        <vertAlign val="baseline"/>
        <sz val="11"/>
        <color theme="1"/>
        <name val="Calibri"/>
        <family val="2"/>
        <scheme val="minor"/>
      </font>
      <numFmt numFmtId="0" formatCode="General"/>
      <fill>
        <patternFill patternType="none">
          <fgColor indexed="64"/>
          <bgColor auto="1"/>
        </patternFill>
      </fill>
    </dxf>
    <dxf>
      <font>
        <strike val="0"/>
        <outline val="0"/>
        <shadow val="0"/>
        <u val="none"/>
        <vertAlign val="baseline"/>
        <sz val="11"/>
        <color theme="1"/>
        <name val="Calibri"/>
        <family val="2"/>
        <scheme val="minor"/>
      </font>
      <numFmt numFmtId="0" formatCode="General"/>
      <fill>
        <patternFill patternType="none">
          <fgColor indexed="64"/>
          <bgColor auto="1"/>
        </patternFill>
      </fill>
    </dxf>
    <dxf>
      <font>
        <strike val="0"/>
        <outline val="0"/>
        <shadow val="0"/>
        <u val="none"/>
        <vertAlign val="baseline"/>
        <sz val="11"/>
        <color theme="1"/>
        <name val="Calibri"/>
        <family val="2"/>
        <scheme val="minor"/>
      </font>
      <numFmt numFmtId="0" formatCode="General"/>
      <fill>
        <patternFill patternType="none">
          <fgColor indexed="64"/>
          <bgColor auto="1"/>
        </patternFill>
      </fill>
    </dxf>
    <dxf>
      <font>
        <strike val="0"/>
        <outline val="0"/>
        <shadow val="0"/>
        <u val="none"/>
        <vertAlign val="baseline"/>
        <sz val="11"/>
        <color theme="1"/>
        <name val="Calibri"/>
        <family val="2"/>
        <scheme val="minor"/>
      </font>
      <numFmt numFmtId="0" formatCode="General"/>
      <fill>
        <patternFill patternType="none">
          <fgColor indexed="64"/>
          <bgColor auto="1"/>
        </patternFill>
      </fill>
    </dxf>
    <dxf>
      <font>
        <strike val="0"/>
        <outline val="0"/>
        <shadow val="0"/>
        <u val="none"/>
        <vertAlign val="baseline"/>
        <sz val="11"/>
        <color theme="1"/>
        <name val="Calibri"/>
        <family val="2"/>
        <scheme val="minor"/>
      </font>
      <numFmt numFmtId="0" formatCode="General"/>
      <fill>
        <patternFill patternType="none">
          <fgColor indexed="64"/>
          <bgColor auto="1"/>
        </patternFill>
      </fill>
    </dxf>
    <dxf>
      <font>
        <strike val="0"/>
        <outline val="0"/>
        <shadow val="0"/>
        <u val="none"/>
        <vertAlign val="baseline"/>
        <sz val="11"/>
        <color theme="1"/>
        <name val="Calibri"/>
        <family val="2"/>
        <scheme val="minor"/>
      </font>
      <numFmt numFmtId="0" formatCode="General"/>
      <fill>
        <patternFill patternType="none">
          <fgColor indexed="64"/>
          <bgColor auto="1"/>
        </patternFill>
      </fill>
    </dxf>
    <dxf>
      <font>
        <strike val="0"/>
        <outline val="0"/>
        <shadow val="0"/>
        <u val="none"/>
        <vertAlign val="baseline"/>
        <sz val="11"/>
        <color theme="1"/>
        <name val="Calibri"/>
        <family val="2"/>
        <scheme val="minor"/>
      </font>
      <numFmt numFmtId="0" formatCode="General"/>
      <fill>
        <patternFill patternType="none">
          <fgColor indexed="64"/>
          <bgColor auto="1"/>
        </patternFill>
      </fill>
    </dxf>
    <dxf>
      <font>
        <strike val="0"/>
        <outline val="0"/>
        <shadow val="0"/>
        <u val="none"/>
        <vertAlign val="baseline"/>
        <sz val="11"/>
        <color theme="1"/>
        <name val="Calibri"/>
        <family val="2"/>
        <scheme val="minor"/>
      </font>
      <numFmt numFmtId="0" formatCode="General"/>
      <fill>
        <patternFill patternType="none">
          <fgColor indexed="64"/>
          <bgColor auto="1"/>
        </patternFill>
      </fill>
    </dxf>
    <dxf>
      <font>
        <strike val="0"/>
        <outline val="0"/>
        <shadow val="0"/>
        <u val="none"/>
        <vertAlign val="baseline"/>
        <sz val="11"/>
        <color theme="1"/>
        <name val="Calibri"/>
        <family val="2"/>
        <scheme val="minor"/>
      </font>
      <numFmt numFmtId="0" formatCode="General"/>
      <fill>
        <patternFill patternType="none">
          <fgColor indexed="64"/>
          <bgColor auto="1"/>
        </patternFill>
      </fill>
    </dxf>
    <dxf>
      <font>
        <strike val="0"/>
        <outline val="0"/>
        <shadow val="0"/>
        <u val="none"/>
        <vertAlign val="baseline"/>
        <sz val="11"/>
        <color theme="1"/>
        <name val="Calibri"/>
        <family val="2"/>
        <scheme val="minor"/>
      </font>
      <numFmt numFmtId="0" formatCode="General"/>
      <fill>
        <patternFill patternType="none">
          <fgColor indexed="64"/>
          <bgColor auto="1"/>
        </patternFill>
      </fill>
    </dxf>
    <dxf>
      <font>
        <strike val="0"/>
        <outline val="0"/>
        <shadow val="0"/>
        <u val="none"/>
        <vertAlign val="baseline"/>
        <sz val="11"/>
        <color theme="1"/>
        <name val="Calibri"/>
        <family val="2"/>
        <scheme val="minor"/>
      </font>
      <numFmt numFmtId="0" formatCode="General"/>
      <fill>
        <patternFill patternType="none">
          <fgColor indexed="64"/>
          <bgColor auto="1"/>
        </patternFill>
      </fill>
    </dxf>
    <dxf>
      <font>
        <strike val="0"/>
        <outline val="0"/>
        <shadow val="0"/>
        <u val="none"/>
        <vertAlign val="baseline"/>
        <sz val="11"/>
        <color theme="1"/>
        <name val="Calibri"/>
        <family val="2"/>
        <scheme val="minor"/>
      </font>
      <numFmt numFmtId="0" formatCode="General"/>
      <fill>
        <patternFill patternType="none">
          <fgColor indexed="64"/>
          <bgColor auto="1"/>
        </patternFill>
      </fill>
    </dxf>
    <dxf>
      <font>
        <strike val="0"/>
        <outline val="0"/>
        <shadow val="0"/>
        <u val="none"/>
        <vertAlign val="baseline"/>
        <sz val="11"/>
        <color theme="1"/>
        <name val="Calibri"/>
        <family val="2"/>
        <scheme val="minor"/>
      </font>
      <numFmt numFmtId="0" formatCode="General"/>
      <fill>
        <patternFill patternType="none">
          <fgColor indexed="64"/>
          <bgColor auto="1"/>
        </patternFill>
      </fill>
    </dxf>
    <dxf>
      <font>
        <strike val="0"/>
        <outline val="0"/>
        <shadow val="0"/>
        <u val="none"/>
        <vertAlign val="baseline"/>
        <sz val="11"/>
        <color theme="1"/>
        <name val="Calibri"/>
        <family val="2"/>
        <scheme val="minor"/>
      </font>
      <fill>
        <patternFill patternType="none">
          <fgColor indexed="64"/>
          <bgColor indexed="65"/>
        </patternFill>
      </fill>
      <protection locked="0" hidden="0"/>
    </dxf>
    <dxf>
      <font>
        <strike val="0"/>
        <outline val="0"/>
        <shadow val="0"/>
        <u val="none"/>
        <vertAlign val="baseline"/>
        <sz val="11"/>
        <color theme="1"/>
        <name val="Calibri"/>
        <family val="2"/>
        <scheme val="minor"/>
      </font>
      <fill>
        <patternFill patternType="none">
          <fgColor indexed="64"/>
          <bgColor indexed="65"/>
        </patternFill>
      </fill>
      <protection locked="0" hidden="0"/>
    </dxf>
    <dxf>
      <font>
        <strike val="0"/>
        <outline val="0"/>
        <shadow val="0"/>
        <u val="none"/>
        <vertAlign val="baseline"/>
        <sz val="11"/>
        <color theme="1"/>
        <name val="Calibri"/>
        <family val="2"/>
        <scheme val="minor"/>
      </font>
      <fill>
        <patternFill patternType="none">
          <fgColor indexed="64"/>
          <bgColor indexed="65"/>
        </patternFill>
      </fill>
      <protection locked="0" hidden="0"/>
    </dxf>
    <dxf>
      <font>
        <strike val="0"/>
        <outline val="0"/>
        <shadow val="0"/>
        <u val="none"/>
        <vertAlign val="baseline"/>
        <sz val="11"/>
        <color theme="1"/>
        <name val="Calibri"/>
        <family val="2"/>
        <scheme val="minor"/>
      </font>
      <fill>
        <patternFill patternType="none">
          <fgColor indexed="64"/>
          <bgColor indexed="65"/>
        </patternFill>
      </fill>
      <protection locked="0" hidden="0"/>
    </dxf>
    <dxf>
      <font>
        <strike val="0"/>
        <outline val="0"/>
        <shadow val="0"/>
        <u val="none"/>
        <vertAlign val="baseline"/>
        <sz val="11"/>
        <color theme="1"/>
        <name val="Calibri"/>
        <family val="2"/>
        <scheme val="minor"/>
      </font>
      <fill>
        <patternFill patternType="none">
          <fgColor indexed="64"/>
          <bgColor indexed="65"/>
        </patternFill>
      </fill>
      <protection locked="0" hidden="0"/>
    </dxf>
    <dxf>
      <font>
        <strike val="0"/>
        <outline val="0"/>
        <shadow val="0"/>
        <u val="none"/>
        <vertAlign val="baseline"/>
        <sz val="11"/>
        <color theme="1"/>
        <name val="Calibri"/>
        <family val="2"/>
        <scheme val="minor"/>
      </font>
      <fill>
        <patternFill patternType="none">
          <fgColor indexed="64"/>
          <bgColor indexed="65"/>
        </patternFill>
      </fill>
      <protection locked="0" hidden="0"/>
    </dxf>
    <dxf>
      <font>
        <strike val="0"/>
        <outline val="0"/>
        <shadow val="0"/>
        <u val="none"/>
        <vertAlign val="baseline"/>
        <sz val="11"/>
        <color theme="1"/>
        <name val="Calibri"/>
        <family val="2"/>
        <scheme val="minor"/>
      </font>
      <fill>
        <patternFill patternType="none">
          <fgColor indexed="64"/>
          <bgColor indexed="65"/>
        </patternFill>
      </fill>
      <protection locked="0" hidden="0"/>
    </dxf>
    <dxf>
      <font>
        <strike val="0"/>
        <outline val="0"/>
        <shadow val="0"/>
        <u val="none"/>
        <vertAlign val="baseline"/>
        <sz val="11"/>
        <color theme="1"/>
        <name val="Calibri"/>
        <family val="2"/>
        <scheme val="minor"/>
      </font>
      <fill>
        <patternFill patternType="none">
          <fgColor indexed="64"/>
          <bgColor indexed="65"/>
        </patternFill>
      </fill>
      <protection locked="0" hidden="0"/>
    </dxf>
    <dxf>
      <font>
        <strike val="0"/>
        <outline val="0"/>
        <shadow val="0"/>
        <u val="none"/>
        <vertAlign val="baseline"/>
        <sz val="11"/>
        <color theme="1"/>
        <name val="Calibri"/>
        <family val="2"/>
        <scheme val="minor"/>
      </font>
      <fill>
        <patternFill patternType="none">
          <fgColor indexed="64"/>
          <bgColor indexed="65"/>
        </patternFill>
      </fill>
      <protection locked="0" hidden="0"/>
    </dxf>
    <dxf>
      <font>
        <strike val="0"/>
        <outline val="0"/>
        <shadow val="0"/>
        <u val="none"/>
        <vertAlign val="baseline"/>
        <sz val="11"/>
        <color theme="1"/>
        <name val="Calibri"/>
        <family val="2"/>
        <scheme val="minor"/>
      </font>
      <fill>
        <patternFill patternType="none">
          <fgColor indexed="64"/>
          <bgColor indexed="65"/>
        </patternFill>
      </fill>
      <protection locked="0" hidden="0"/>
    </dxf>
    <dxf>
      <font>
        <strike val="0"/>
        <outline val="0"/>
        <shadow val="0"/>
        <u val="none"/>
        <vertAlign val="baseline"/>
        <sz val="11"/>
        <color theme="1"/>
        <name val="Calibri"/>
        <family val="2"/>
        <scheme val="minor"/>
      </font>
      <fill>
        <patternFill patternType="none">
          <fgColor indexed="64"/>
          <bgColor indexed="65"/>
        </patternFill>
      </fill>
      <protection locked="0" hidden="0"/>
    </dxf>
    <dxf>
      <font>
        <strike val="0"/>
        <outline val="0"/>
        <shadow val="0"/>
        <u val="none"/>
        <vertAlign val="baseline"/>
        <sz val="11"/>
        <color theme="1"/>
        <name val="Calibri"/>
        <family val="2"/>
        <scheme val="minor"/>
      </font>
      <fill>
        <patternFill patternType="none">
          <fgColor indexed="64"/>
          <bgColor indexed="65"/>
        </patternFill>
      </fill>
      <protection locked="0" hidden="0"/>
    </dxf>
    <dxf>
      <font>
        <strike val="0"/>
        <outline val="0"/>
        <shadow val="0"/>
        <u val="none"/>
        <vertAlign val="baseline"/>
        <sz val="11"/>
        <color theme="1"/>
        <name val="Calibri"/>
        <family val="2"/>
        <scheme val="minor"/>
      </font>
      <fill>
        <patternFill patternType="none">
          <fgColor indexed="64"/>
          <bgColor indexed="65"/>
        </patternFill>
      </fill>
      <protection locked="0" hidden="0"/>
    </dxf>
    <dxf>
      <font>
        <strike val="0"/>
        <outline val="0"/>
        <shadow val="0"/>
        <u val="none"/>
        <vertAlign val="baseline"/>
        <sz val="11"/>
        <color theme="1"/>
        <name val="Calibri"/>
        <family val="2"/>
        <scheme val="minor"/>
      </font>
      <fill>
        <patternFill patternType="none">
          <fgColor indexed="64"/>
          <bgColor indexed="65"/>
        </patternFill>
      </fill>
      <protection locked="0" hidden="0"/>
    </dxf>
    <dxf>
      <font>
        <strike val="0"/>
        <outline val="0"/>
        <shadow val="0"/>
        <u val="none"/>
        <vertAlign val="baseline"/>
        <sz val="11"/>
        <color theme="1"/>
        <name val="Calibri"/>
        <family val="2"/>
        <scheme val="minor"/>
      </font>
      <fill>
        <patternFill patternType="none">
          <fgColor indexed="64"/>
          <bgColor indexed="65"/>
        </patternFill>
      </fill>
      <protection locked="0" hidden="0"/>
    </dxf>
    <dxf>
      <font>
        <strike val="0"/>
        <outline val="0"/>
        <shadow val="0"/>
        <u val="none"/>
        <vertAlign val="baseline"/>
        <sz val="11"/>
        <color theme="1"/>
        <name val="Calibri"/>
        <family val="2"/>
        <scheme val="minor"/>
      </font>
      <fill>
        <patternFill patternType="none">
          <fgColor indexed="64"/>
          <bgColor indexed="65"/>
        </patternFill>
      </fill>
      <protection locked="0" hidden="0"/>
    </dxf>
    <dxf>
      <font>
        <strike val="0"/>
        <outline val="0"/>
        <shadow val="0"/>
        <u val="none"/>
        <vertAlign val="baseline"/>
        <sz val="11"/>
        <color theme="1"/>
        <name val="Calibri"/>
        <family val="2"/>
        <scheme val="minor"/>
      </font>
      <fill>
        <patternFill patternType="none">
          <fgColor indexed="64"/>
          <bgColor indexed="65"/>
        </patternFill>
      </fill>
      <protection locked="0" hidden="0"/>
    </dxf>
    <dxf>
      <font>
        <strike val="0"/>
        <outline val="0"/>
        <shadow val="0"/>
        <u val="none"/>
        <vertAlign val="baseline"/>
        <sz val="11"/>
        <color theme="1"/>
        <name val="Calibri"/>
        <family val="2"/>
        <scheme val="minor"/>
      </font>
      <fill>
        <patternFill patternType="none">
          <fgColor indexed="64"/>
          <bgColor auto="1"/>
        </patternFill>
      </fill>
      <protection locked="0" hidden="0"/>
    </dxf>
    <dxf>
      <font>
        <strike val="0"/>
        <outline val="0"/>
        <shadow val="0"/>
        <u val="none"/>
        <vertAlign val="baseline"/>
        <sz val="11"/>
        <color theme="1"/>
        <name val="Calibri"/>
        <family val="2"/>
        <scheme val="minor"/>
      </font>
      <fill>
        <patternFill patternType="none">
          <fgColor indexed="64"/>
          <bgColor auto="1"/>
        </patternFill>
      </fill>
      <protection locked="0" hidden="0"/>
    </dxf>
    <dxf>
      <font>
        <strike val="0"/>
        <outline val="0"/>
        <shadow val="0"/>
        <u val="none"/>
        <vertAlign val="baseline"/>
        <sz val="11"/>
        <color theme="1"/>
        <name val="Calibri"/>
        <family val="2"/>
        <scheme val="minor"/>
      </font>
      <fill>
        <patternFill patternType="none">
          <fgColor indexed="64"/>
          <bgColor auto="1"/>
        </patternFill>
      </fill>
      <protection locked="0" hidden="0"/>
    </dxf>
    <dxf>
      <font>
        <strike val="0"/>
        <outline val="0"/>
        <shadow val="0"/>
        <u val="none"/>
        <vertAlign val="baseline"/>
        <sz val="11"/>
        <color theme="1"/>
        <name val="Calibri"/>
        <family val="2"/>
        <scheme val="minor"/>
      </font>
      <fill>
        <patternFill patternType="none">
          <fgColor indexed="64"/>
          <bgColor auto="1"/>
        </patternFill>
      </fill>
      <protection locked="0" hidden="0"/>
    </dxf>
    <dxf>
      <font>
        <strike val="0"/>
        <outline val="0"/>
        <shadow val="0"/>
        <u val="none"/>
        <vertAlign val="baseline"/>
        <sz val="11"/>
        <color theme="1"/>
        <name val="Calibri"/>
        <family val="2"/>
        <scheme val="minor"/>
      </font>
      <numFmt numFmtId="164" formatCode="[$-40C]mmmm\-yy;@"/>
      <fill>
        <patternFill patternType="none">
          <fgColor indexed="64"/>
          <bgColor auto="1"/>
        </patternFill>
      </fill>
    </dxf>
    <dxf>
      <font>
        <strike val="0"/>
        <outline val="0"/>
        <shadow val="0"/>
        <u val="none"/>
        <vertAlign val="baseline"/>
        <sz val="11"/>
        <color theme="1"/>
        <name val="Calibri"/>
        <family val="2"/>
        <scheme val="minor"/>
      </font>
      <fill>
        <patternFill patternType="none">
          <fgColor indexed="64"/>
          <bgColor auto="1"/>
        </patternFill>
      </fill>
    </dxf>
    <dxf>
      <font>
        <strike val="0"/>
        <outline val="0"/>
        <shadow val="0"/>
        <u val="none"/>
        <vertAlign val="baseline"/>
        <sz val="11"/>
        <color theme="1"/>
        <name val="Calibri"/>
        <family val="2"/>
        <scheme val="minor"/>
      </font>
      <fill>
        <patternFill patternType="none">
          <fgColor indexed="64"/>
          <bgColor auto="1"/>
        </patternFill>
      </fill>
      <alignment horizontal="center" vertical="center"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pivotCacheDefinition" Target="pivotCache/pivotCacheDefinition3.xml"/><Relationship Id="rId39" Type="http://schemas.openxmlformats.org/officeDocument/2006/relationships/calcChain" Target="calcChain.xml"/><Relationship Id="rId21" Type="http://schemas.openxmlformats.org/officeDocument/2006/relationships/worksheet" Target="worksheets/sheet21.xml"/><Relationship Id="rId34" Type="http://schemas.microsoft.com/office/2011/relationships/timelineCache" Target="timelineCaches/timelineCache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pivotCacheDefinition" Target="pivotCache/pivotCacheDefinition2.xml"/><Relationship Id="rId33" Type="http://schemas.microsoft.com/office/2011/relationships/timelineCache" Target="timelineCaches/timelineCache1.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microsoft.com/office/2007/relationships/slicerCache" Target="slicerCaches/slicerCache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pivotCacheDefinition" Target="pivotCache/pivotCacheDefinition1.xml"/><Relationship Id="rId32" Type="http://schemas.microsoft.com/office/2007/relationships/slicerCache" Target="slicerCaches/slicerCache6.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microsoft.com/office/2007/relationships/slicerCache" Target="slicerCaches/slicerCache2.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microsoft.com/office/2007/relationships/slicerCache" Target="slicerCaches/slicerCache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microsoft.com/office/2007/relationships/slicerCache" Target="slicerCaches/slicerCache1.xml"/><Relationship Id="rId30" Type="http://schemas.microsoft.com/office/2007/relationships/slicerCache" Target="slicerCaches/slicerCache4.xml"/><Relationship Id="rId35" Type="http://schemas.microsoft.com/office/2011/relationships/timelineCache" Target="timelineCaches/timelineCache3.xml"/><Relationship Id="rId8" Type="http://schemas.openxmlformats.org/officeDocument/2006/relationships/worksheet" Target="worksheets/sheet8.xml"/><Relationship Id="rId3" Type="http://schemas.openxmlformats.org/officeDocument/2006/relationships/worksheet" Target="worksheets/sheet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pivotSource>
    <c:name>[EXCEL SUIVI DES CONSOMMATIONS - Version  FR - Adrianor.xlsx]Conso_tot_ELEC!Tab_Evolution_Conso_tot_ELEC(1)</c:name>
    <c:fmtId val="2"/>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ÉVOLUTION</a:t>
            </a:r>
            <a:r>
              <a:rPr lang="fr-FR" baseline="0"/>
              <a:t> DE LA CONSOMMATION TOTALE D'ÉLECTRICITÉ </a:t>
            </a:r>
          </a:p>
          <a:p>
            <a:pPr>
              <a:defRPr/>
            </a:pPr>
            <a:r>
              <a:rPr lang="fr-FR" baseline="0"/>
              <a:t>PAR ANNÉE </a:t>
            </a:r>
            <a:r>
              <a:rPr lang="fr-FR" baseline="30000"/>
              <a:t>(1)</a:t>
            </a:r>
            <a:endParaRPr lang="fr-F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ivotFmts>
      <c:pivotFmt>
        <c:idx val="0"/>
        <c:spPr>
          <a:solidFill>
            <a:schemeClr val="accent2"/>
          </a:solidFill>
          <a:ln w="28575" cap="rnd">
            <a:solidFill>
              <a:schemeClr val="accent2"/>
            </a:solidFill>
            <a:round/>
          </a:ln>
          <a:effectLst/>
        </c:spP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1"/>
          <c:showVal val="1"/>
          <c:showCatName val="1"/>
          <c:showSerName val="1"/>
          <c:showPercent val="1"/>
          <c:showBubbleSize val="1"/>
          <c:extLst>
            <c:ext xmlns:c15="http://schemas.microsoft.com/office/drawing/2012/chart" uri="{CE6537A1-D6FC-4f65-9D91-7224C49458BB}"/>
          </c:extLst>
        </c:dLbl>
      </c:pivotFmt>
      <c:pivotFmt>
        <c:idx val="1"/>
        <c:spPr>
          <a:solidFill>
            <a:schemeClr val="accent2"/>
          </a:solidFill>
          <a:ln w="28575" cap="rnd">
            <a:solidFill>
              <a:schemeClr val="accent2"/>
            </a:solidFill>
            <a:round/>
          </a:ln>
          <a:effectLst/>
        </c:spP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1"/>
          <c:showVal val="1"/>
          <c:showCatName val="1"/>
          <c:showSerName val="1"/>
          <c:showPercent val="1"/>
          <c:showBubbleSize val="1"/>
          <c:extLst>
            <c:ext xmlns:c15="http://schemas.microsoft.com/office/drawing/2012/chart" uri="{CE6537A1-D6FC-4f65-9D91-7224C49458BB}"/>
          </c:extLst>
        </c:dLbl>
      </c:pivotFmt>
      <c:pivotFmt>
        <c:idx val="2"/>
        <c:spPr>
          <a:solidFill>
            <a:schemeClr val="accent2"/>
          </a:solidFill>
          <a:ln w="28575" cap="rnd">
            <a:solidFill>
              <a:schemeClr val="accent2"/>
            </a:solidFill>
            <a:round/>
          </a:ln>
          <a:effectLst/>
        </c:spP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1"/>
          <c:showVal val="1"/>
          <c:showCatName val="1"/>
          <c:showSerName val="1"/>
          <c:showPercent val="1"/>
          <c:showBubbleSize val="1"/>
          <c:extLst>
            <c:ext xmlns:c15="http://schemas.microsoft.com/office/drawing/2012/chart" uri="{CE6537A1-D6FC-4f65-9D91-7224C49458BB}"/>
          </c:extLst>
        </c:dLbl>
      </c:pivotFmt>
      <c:pivotFmt>
        <c:idx val="3"/>
        <c:spPr>
          <a:solidFill>
            <a:schemeClr val="accent2"/>
          </a:solidFill>
          <a:ln w="28575" cap="rnd">
            <a:solidFill>
              <a:schemeClr val="accent4"/>
            </a:solidFill>
            <a:round/>
          </a:ln>
          <a:effectLst/>
        </c:spP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1"/>
          <c:showVal val="1"/>
          <c:showCatName val="1"/>
          <c:showSerName val="1"/>
          <c:showPercent val="1"/>
          <c:showBubbleSize val="1"/>
          <c:extLst>
            <c:ext xmlns:c15="http://schemas.microsoft.com/office/drawing/2012/chart" uri="{CE6537A1-D6FC-4f65-9D91-7224C49458BB}"/>
          </c:extLst>
        </c:dLbl>
      </c:pivotFmt>
      <c:pivotFmt>
        <c:idx val="4"/>
        <c:spPr>
          <a:ln w="28575" cap="rnd">
            <a:solidFill>
              <a:schemeClr val="accent2"/>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Lst>
        </c:dLbl>
      </c:pivotFmt>
      <c:pivotFmt>
        <c:idx val="5"/>
        <c:spPr>
          <a:solidFill>
            <a:schemeClr val="accent2"/>
          </a:solidFill>
          <a:ln w="28575" cap="rnd">
            <a:solidFill>
              <a:schemeClr val="accent4"/>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Lst>
        </c:dLbl>
      </c:pivotFmt>
    </c:pivotFmts>
    <c:plotArea>
      <c:layout/>
      <c:lineChart>
        <c:grouping val="standard"/>
        <c:varyColors val="0"/>
        <c:ser>
          <c:idx val="0"/>
          <c:order val="0"/>
          <c:tx>
            <c:strRef>
              <c:f>Conso_tot_ELEC!$B$3:$B$4</c:f>
              <c:strCache>
                <c:ptCount val="1"/>
                <c:pt idx="0">
                  <c:v>2022</c:v>
                </c:pt>
              </c:strCache>
            </c:strRef>
          </c:tx>
          <c:spPr>
            <a:ln w="28575" cap="rnd">
              <a:solidFill>
                <a:schemeClr val="accent2"/>
              </a:solidFill>
              <a:round/>
            </a:ln>
            <a:effectLst/>
          </c:spPr>
          <c:marker>
            <c:symbol val="none"/>
          </c:marker>
          <c:cat>
            <c:strRef>
              <c:f>Conso_tot_ELEC!$A$5:$A$8</c:f>
              <c:strCache>
                <c:ptCount val="3"/>
                <c:pt idx="0">
                  <c:v>janvier</c:v>
                </c:pt>
                <c:pt idx="1">
                  <c:v>février</c:v>
                </c:pt>
                <c:pt idx="2">
                  <c:v>mars</c:v>
                </c:pt>
              </c:strCache>
            </c:strRef>
          </c:cat>
          <c:val>
            <c:numRef>
              <c:f>Conso_tot_ELEC!$B$5:$B$8</c:f>
              <c:numCache>
                <c:formatCode>General</c:formatCode>
                <c:ptCount val="3"/>
              </c:numCache>
            </c:numRef>
          </c:val>
          <c:smooth val="0"/>
          <c:extLst>
            <c:ext xmlns:c16="http://schemas.microsoft.com/office/drawing/2014/chart" uri="{C3380CC4-5D6E-409C-BE32-E72D297353CC}">
              <c16:uniqueId val="{00000000-62F6-42C2-A512-09747AB490D2}"/>
            </c:ext>
          </c:extLst>
        </c:ser>
        <c:dLbls>
          <c:showLegendKey val="0"/>
          <c:showVal val="0"/>
          <c:showCatName val="0"/>
          <c:showSerName val="0"/>
          <c:showPercent val="0"/>
          <c:showBubbleSize val="0"/>
        </c:dLbls>
        <c:smooth val="0"/>
        <c:axId val="998447168"/>
        <c:axId val="998449248"/>
      </c:lineChart>
      <c:catAx>
        <c:axId val="9984471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crossAx val="998449248"/>
        <c:crosses val="autoZero"/>
        <c:auto val="1"/>
        <c:lblAlgn val="ctr"/>
        <c:lblOffset val="100"/>
        <c:noMultiLvlLbl val="0"/>
      </c:catAx>
      <c:valAx>
        <c:axId val="99844924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r>
                  <a:rPr lang="fr-FR" sz="1100"/>
                  <a:t>CONSOMMATION</a:t>
                </a:r>
                <a:r>
                  <a:rPr lang="fr-FR" sz="1100" baseline="0"/>
                  <a:t> D'ÉLECTRICITÉ EN KW</a:t>
                </a:r>
                <a:endParaRPr lang="fr-FR" sz="1100"/>
              </a:p>
            </c:rich>
          </c:tx>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fr-FR"/>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crossAx val="99844716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bg1"/>
      </a:solidFill>
      <a:round/>
    </a:ln>
    <a:effectLst/>
  </c:spPr>
  <c:txPr>
    <a:bodyPr/>
    <a:lstStyle/>
    <a:p>
      <a:pPr>
        <a:defRPr/>
      </a:pPr>
      <a:endParaRPr lang="fr-FR"/>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pivotSource>
    <c:name>[EXCEL SUIVI DES CONSOMMATIONS - Version  FR - Adrianor.xlsx]Conso_tot_GAZ!Tab_histo_cout_conso_tot_GAZ(17)</c:name>
    <c:fmtId val="2"/>
  </c:pivotSource>
  <c:chart>
    <c:title>
      <c:tx>
        <c:rich>
          <a:bodyPr rot="0" spcFirstLastPara="1" vertOverflow="ellipsis" vert="horz" wrap="square" anchor="ctr" anchorCtr="1"/>
          <a:lstStyle/>
          <a:p>
            <a:pPr>
              <a:defRPr sz="1400" b="0" i="0" u="none" strike="noStrike" kern="1200" cap="all" spc="50" baseline="0">
                <a:solidFill>
                  <a:schemeClr val="tx1">
                    <a:lumMod val="65000"/>
                    <a:lumOff val="35000"/>
                  </a:schemeClr>
                </a:solidFill>
                <a:latin typeface="+mn-lt"/>
                <a:ea typeface="+mn-ea"/>
                <a:cs typeface="+mn-cs"/>
              </a:defRPr>
            </a:pPr>
            <a:r>
              <a:rPr lang="en-US" sz="1400" b="0"/>
              <a:t>COÛT DE LA CONSOMMATION DE GAZ PAR ANNÉE </a:t>
            </a:r>
            <a:r>
              <a:rPr lang="en-US" sz="1400" b="0" baseline="30000"/>
              <a:t>(17)</a:t>
            </a:r>
            <a:endParaRPr lang="en-US" sz="1400" b="0"/>
          </a:p>
        </c:rich>
      </c:tx>
      <c:overlay val="0"/>
      <c:spPr>
        <a:noFill/>
        <a:ln>
          <a:noFill/>
        </a:ln>
        <a:effectLst/>
      </c:spPr>
      <c:txPr>
        <a:bodyPr rot="0" spcFirstLastPara="1" vertOverflow="ellipsis" vert="horz" wrap="square" anchor="ctr" anchorCtr="1"/>
        <a:lstStyle/>
        <a:p>
          <a:pPr>
            <a:defRPr sz="1400" b="0" i="0" u="none" strike="noStrike" kern="1200" cap="all" spc="50" baseline="0">
              <a:solidFill>
                <a:schemeClr val="tx1">
                  <a:lumMod val="65000"/>
                  <a:lumOff val="35000"/>
                </a:schemeClr>
              </a:solidFill>
              <a:latin typeface="+mn-lt"/>
              <a:ea typeface="+mn-ea"/>
              <a:cs typeface="+mn-cs"/>
            </a:defRPr>
          </a:pPr>
          <a:endParaRPr lang="fr-FR"/>
        </a:p>
      </c:txPr>
    </c:title>
    <c:autoTitleDeleted val="0"/>
    <c:pivotFmts>
      <c:pivotFmt>
        <c:idx val="0"/>
        <c:spPr>
          <a:gradFill flip="none" rotWithShape="1">
            <a:gsLst>
              <a:gs pos="0">
                <a:schemeClr val="accent1"/>
              </a:gs>
              <a:gs pos="75000">
                <a:schemeClr val="accent1">
                  <a:lumMod val="60000"/>
                  <a:lumOff val="40000"/>
                </a:schemeClr>
              </a:gs>
              <a:gs pos="51000">
                <a:schemeClr val="accent1">
                  <a:alpha val="75000"/>
                </a:schemeClr>
              </a:gs>
              <a:gs pos="100000">
                <a:schemeClr val="accent1">
                  <a:lumMod val="20000"/>
                  <a:lumOff val="80000"/>
                  <a:alpha val="15000"/>
                </a:schemeClr>
              </a:gs>
            </a:gsLst>
            <a:lin ang="5400000" scaled="0"/>
          </a:gra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
        <c:spPr>
          <a:gradFill flip="none" rotWithShape="1">
            <a:gsLst>
              <a:gs pos="0">
                <a:schemeClr val="accent2"/>
              </a:gs>
              <a:gs pos="75000">
                <a:schemeClr val="accent2">
                  <a:lumMod val="60000"/>
                  <a:lumOff val="40000"/>
                </a:schemeClr>
              </a:gs>
              <a:gs pos="51000">
                <a:schemeClr val="accent2">
                  <a:alpha val="75000"/>
                </a:schemeClr>
              </a:gs>
              <a:gs pos="100000">
                <a:schemeClr val="accent2">
                  <a:lumMod val="20000"/>
                  <a:lumOff val="80000"/>
                  <a:alpha val="15000"/>
                </a:schemeClr>
              </a:gs>
            </a:gsLst>
            <a:lin ang="5400000" scaled="0"/>
          </a:gra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
        <c:spPr>
          <a:gradFill flip="none" rotWithShape="1">
            <a:gsLst>
              <a:gs pos="0">
                <a:schemeClr val="accent1"/>
              </a:gs>
              <a:gs pos="75000">
                <a:schemeClr val="accent1">
                  <a:lumMod val="60000"/>
                  <a:lumOff val="40000"/>
                </a:schemeClr>
              </a:gs>
              <a:gs pos="51000">
                <a:schemeClr val="accent1">
                  <a:alpha val="75000"/>
                </a:schemeClr>
              </a:gs>
              <a:gs pos="100000">
                <a:schemeClr val="accent1">
                  <a:lumMod val="20000"/>
                  <a:lumOff val="80000"/>
                  <a:alpha val="15000"/>
                </a:schemeClr>
              </a:gs>
            </a:gsLst>
            <a:lin ang="5400000" scaled="0"/>
          </a:gra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3"/>
        <c:spPr>
          <a:gradFill flip="none" rotWithShape="1">
            <a:gsLst>
              <a:gs pos="0">
                <a:schemeClr val="accent2"/>
              </a:gs>
              <a:gs pos="75000">
                <a:schemeClr val="accent2">
                  <a:lumMod val="60000"/>
                  <a:lumOff val="40000"/>
                </a:schemeClr>
              </a:gs>
              <a:gs pos="51000">
                <a:schemeClr val="accent2">
                  <a:alpha val="75000"/>
                </a:schemeClr>
              </a:gs>
              <a:gs pos="100000">
                <a:schemeClr val="accent2">
                  <a:lumMod val="20000"/>
                  <a:lumOff val="80000"/>
                  <a:alpha val="15000"/>
                </a:schemeClr>
              </a:gs>
            </a:gsLst>
            <a:lin ang="5400000" scaled="0"/>
          </a:gra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4"/>
        <c:spPr>
          <a:gradFill flip="none" rotWithShape="1">
            <a:gsLst>
              <a:gs pos="0">
                <a:schemeClr val="accent1"/>
              </a:gs>
              <a:gs pos="75000">
                <a:schemeClr val="accent1">
                  <a:lumMod val="60000"/>
                  <a:lumOff val="40000"/>
                </a:schemeClr>
              </a:gs>
              <a:gs pos="51000">
                <a:schemeClr val="accent1">
                  <a:alpha val="75000"/>
                </a:schemeClr>
              </a:gs>
              <a:gs pos="100000">
                <a:schemeClr val="accent1">
                  <a:lumMod val="20000"/>
                  <a:lumOff val="80000"/>
                  <a:alpha val="15000"/>
                </a:schemeClr>
              </a:gs>
            </a:gsLst>
            <a:lin ang="5400000" scaled="0"/>
          </a:gra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5"/>
        <c:spPr>
          <a:gradFill flip="none" rotWithShape="1">
            <a:gsLst>
              <a:gs pos="0">
                <a:schemeClr val="accent2"/>
              </a:gs>
              <a:gs pos="75000">
                <a:schemeClr val="accent2">
                  <a:lumMod val="60000"/>
                  <a:lumOff val="40000"/>
                </a:schemeClr>
              </a:gs>
              <a:gs pos="51000">
                <a:schemeClr val="accent2">
                  <a:alpha val="75000"/>
                </a:schemeClr>
              </a:gs>
              <a:gs pos="100000">
                <a:schemeClr val="accent2">
                  <a:lumMod val="20000"/>
                  <a:lumOff val="80000"/>
                  <a:alpha val="15000"/>
                </a:schemeClr>
              </a:gs>
            </a:gsLst>
            <a:lin ang="5400000" scaled="0"/>
          </a:gra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Conso_tot_GAZ!$B$25:$B$26</c:f>
              <c:strCache>
                <c:ptCount val="1"/>
                <c:pt idx="0">
                  <c:v>2022</c:v>
                </c:pt>
              </c:strCache>
            </c:strRef>
          </c:tx>
          <c:spPr>
            <a:gradFill flip="none" rotWithShape="1">
              <a:gsLst>
                <a:gs pos="0">
                  <a:schemeClr val="accent1"/>
                </a:gs>
                <a:gs pos="75000">
                  <a:schemeClr val="accent1">
                    <a:lumMod val="60000"/>
                    <a:lumOff val="40000"/>
                  </a:schemeClr>
                </a:gs>
                <a:gs pos="51000">
                  <a:schemeClr val="accent1">
                    <a:alpha val="75000"/>
                  </a:schemeClr>
                </a:gs>
                <a:gs pos="100000">
                  <a:schemeClr val="accent1">
                    <a:lumMod val="20000"/>
                    <a:lumOff val="80000"/>
                    <a:alpha val="15000"/>
                  </a:schemeClr>
                </a:gs>
              </a:gsLst>
              <a:lin ang="5400000" scaled="0"/>
            </a:gra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Conso_tot_GAZ!$A$27</c:f>
              <c:strCache>
                <c:ptCount val="1"/>
                <c:pt idx="0">
                  <c:v>Total</c:v>
                </c:pt>
              </c:strCache>
            </c:strRef>
          </c:cat>
          <c:val>
            <c:numRef>
              <c:f>Conso_tot_GAZ!$B$27</c:f>
              <c:numCache>
                <c:formatCode>#\ ##0\ "€"</c:formatCode>
                <c:ptCount val="1"/>
                <c:pt idx="0">
                  <c:v>0</c:v>
                </c:pt>
              </c:numCache>
            </c:numRef>
          </c:val>
          <c:extLst>
            <c:ext xmlns:c16="http://schemas.microsoft.com/office/drawing/2014/chart" uri="{C3380CC4-5D6E-409C-BE32-E72D297353CC}">
              <c16:uniqueId val="{00000000-5D7C-4E7E-845C-448BFC6EF4FD}"/>
            </c:ext>
          </c:extLst>
        </c:ser>
        <c:dLbls>
          <c:dLblPos val="outEnd"/>
          <c:showLegendKey val="0"/>
          <c:showVal val="1"/>
          <c:showCatName val="0"/>
          <c:showSerName val="0"/>
          <c:showPercent val="0"/>
          <c:showBubbleSize val="0"/>
        </c:dLbls>
        <c:gapWidth val="355"/>
        <c:overlap val="-70"/>
        <c:axId val="1068837680"/>
        <c:axId val="1068826448"/>
      </c:barChart>
      <c:catAx>
        <c:axId val="1068837680"/>
        <c:scaling>
          <c:orientation val="minMax"/>
        </c:scaling>
        <c:delete val="1"/>
        <c:axPos val="b"/>
        <c:numFmt formatCode="General" sourceLinked="1"/>
        <c:majorTickMark val="none"/>
        <c:minorTickMark val="none"/>
        <c:tickLblPos val="nextTo"/>
        <c:crossAx val="1068826448"/>
        <c:crosses val="autoZero"/>
        <c:auto val="1"/>
        <c:lblAlgn val="ctr"/>
        <c:lblOffset val="100"/>
        <c:noMultiLvlLbl val="0"/>
      </c:catAx>
      <c:valAx>
        <c:axId val="1068826448"/>
        <c:scaling>
          <c:orientation val="minMax"/>
        </c:scaling>
        <c:delete val="1"/>
        <c:axPos val="l"/>
        <c:numFmt formatCode="#\ ##0\ &quot;€&quot;" sourceLinked="1"/>
        <c:majorTickMark val="none"/>
        <c:minorTickMark val="none"/>
        <c:tickLblPos val="nextTo"/>
        <c:crossAx val="1068837680"/>
        <c:crosses val="autoZero"/>
        <c:crossBetween val="between"/>
      </c:valAx>
      <c:spPr>
        <a:noFill/>
        <a:ln>
          <a:solidFill>
            <a:schemeClr val="bg1"/>
          </a:solid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pivotSource>
    <c:name>[EXCEL SUIVI DES CONSOMMATIONS - Version  FR - Adrianor.xlsx]Conso_postes_GAZ!Tab_histo_conso_postes_GAZ(18)</c:name>
    <c:fmtId val="2"/>
  </c:pivotSource>
  <c:chart>
    <c:title>
      <c:tx>
        <c:rich>
          <a:bodyPr rot="0" spcFirstLastPara="1" vertOverflow="ellipsis" vert="horz" wrap="square" anchor="ctr" anchorCtr="1"/>
          <a:lstStyle/>
          <a:p>
            <a:pPr>
              <a:defRPr sz="1400" b="0" i="0" u="none" strike="noStrike" kern="1200" cap="all" spc="50" baseline="0">
                <a:solidFill>
                  <a:schemeClr val="tx1">
                    <a:lumMod val="65000"/>
                    <a:lumOff val="35000"/>
                  </a:schemeClr>
                </a:solidFill>
                <a:latin typeface="+mn-lt"/>
                <a:ea typeface="+mn-ea"/>
                <a:cs typeface="+mn-cs"/>
              </a:defRPr>
            </a:pPr>
            <a:r>
              <a:rPr lang="en-US" sz="1400" b="0"/>
              <a:t>CONSOMMATION DE GAZ DES DIFFÉRENTS POSTES PAR ANNÉE </a:t>
            </a:r>
            <a:r>
              <a:rPr lang="en-US" sz="1400" b="0" baseline="30000"/>
              <a:t>(18)</a:t>
            </a:r>
            <a:endParaRPr lang="en-US" sz="1400" b="0"/>
          </a:p>
        </c:rich>
      </c:tx>
      <c:overlay val="0"/>
      <c:spPr>
        <a:noFill/>
        <a:ln>
          <a:noFill/>
        </a:ln>
        <a:effectLst/>
      </c:spPr>
      <c:txPr>
        <a:bodyPr rot="0" spcFirstLastPara="1" vertOverflow="ellipsis" vert="horz" wrap="square" anchor="ctr" anchorCtr="1"/>
        <a:lstStyle/>
        <a:p>
          <a:pPr>
            <a:defRPr sz="1400" b="0" i="0" u="none" strike="noStrike" kern="1200" cap="all" spc="50" baseline="0">
              <a:solidFill>
                <a:schemeClr val="tx1">
                  <a:lumMod val="65000"/>
                  <a:lumOff val="35000"/>
                </a:schemeClr>
              </a:solidFill>
              <a:latin typeface="+mn-lt"/>
              <a:ea typeface="+mn-ea"/>
              <a:cs typeface="+mn-cs"/>
            </a:defRPr>
          </a:pPr>
          <a:endParaRPr lang="fr-FR"/>
        </a:p>
      </c:txPr>
    </c:title>
    <c:autoTitleDeleted val="0"/>
    <c:pivotFmts>
      <c:pivotFmt>
        <c:idx val="0"/>
        <c:spPr>
          <a:gradFill flip="none" rotWithShape="1">
            <a:gsLst>
              <a:gs pos="0">
                <a:schemeClr val="accent1"/>
              </a:gs>
              <a:gs pos="75000">
                <a:schemeClr val="accent1">
                  <a:lumMod val="60000"/>
                  <a:lumOff val="40000"/>
                </a:schemeClr>
              </a:gs>
              <a:gs pos="51000">
                <a:schemeClr val="accent1">
                  <a:alpha val="75000"/>
                </a:schemeClr>
              </a:gs>
              <a:gs pos="100000">
                <a:schemeClr val="accent1">
                  <a:lumMod val="20000"/>
                  <a:lumOff val="80000"/>
                  <a:alpha val="15000"/>
                </a:schemeClr>
              </a:gs>
            </a:gsLst>
            <a:lin ang="5400000" scaled="0"/>
          </a:gra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Lst>
        </c:dLbl>
      </c:pivotFmt>
      <c:pivotFmt>
        <c:idx val="1"/>
        <c:spPr>
          <a:gradFill flip="none" rotWithShape="1">
            <a:gsLst>
              <a:gs pos="0">
                <a:schemeClr val="accent2"/>
              </a:gs>
              <a:gs pos="75000">
                <a:schemeClr val="accent2">
                  <a:lumMod val="60000"/>
                  <a:lumOff val="40000"/>
                </a:schemeClr>
              </a:gs>
              <a:gs pos="51000">
                <a:schemeClr val="accent2">
                  <a:alpha val="75000"/>
                </a:schemeClr>
              </a:gs>
              <a:gs pos="100000">
                <a:schemeClr val="accent2">
                  <a:lumMod val="20000"/>
                  <a:lumOff val="80000"/>
                  <a:alpha val="15000"/>
                </a:schemeClr>
              </a:gs>
            </a:gsLst>
            <a:lin ang="5400000" scaled="0"/>
          </a:gra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Lst>
        </c:dLbl>
      </c:pivotFmt>
      <c:pivotFmt>
        <c:idx val="2"/>
        <c:spPr>
          <a:gradFill flip="none" rotWithShape="1">
            <a:gsLst>
              <a:gs pos="0">
                <a:schemeClr val="accent1"/>
              </a:gs>
              <a:gs pos="75000">
                <a:schemeClr val="accent1">
                  <a:lumMod val="60000"/>
                  <a:lumOff val="40000"/>
                </a:schemeClr>
              </a:gs>
              <a:gs pos="51000">
                <a:schemeClr val="accent1">
                  <a:alpha val="75000"/>
                </a:schemeClr>
              </a:gs>
              <a:gs pos="100000">
                <a:schemeClr val="accent1">
                  <a:lumMod val="20000"/>
                  <a:lumOff val="80000"/>
                  <a:alpha val="15000"/>
                </a:schemeClr>
              </a:gs>
            </a:gsLst>
            <a:lin ang="5400000" scaled="0"/>
          </a:gra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Lst>
        </c:dLbl>
      </c:pivotFmt>
      <c:pivotFmt>
        <c:idx val="3"/>
        <c:spPr>
          <a:gradFill flip="none" rotWithShape="1">
            <a:gsLst>
              <a:gs pos="0">
                <a:schemeClr val="accent2"/>
              </a:gs>
              <a:gs pos="75000">
                <a:schemeClr val="accent2">
                  <a:lumMod val="60000"/>
                  <a:lumOff val="40000"/>
                </a:schemeClr>
              </a:gs>
              <a:gs pos="51000">
                <a:schemeClr val="accent2">
                  <a:alpha val="75000"/>
                </a:schemeClr>
              </a:gs>
              <a:gs pos="100000">
                <a:schemeClr val="accent2">
                  <a:lumMod val="20000"/>
                  <a:lumOff val="80000"/>
                  <a:alpha val="15000"/>
                </a:schemeClr>
              </a:gs>
            </a:gsLst>
            <a:lin ang="5400000" scaled="0"/>
          </a:gra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Lst>
        </c:dLbl>
      </c:pivotFmt>
      <c:pivotFmt>
        <c:idx val="4"/>
        <c:spPr>
          <a:gradFill flip="none" rotWithShape="1">
            <a:gsLst>
              <a:gs pos="0">
                <a:schemeClr val="accent1"/>
              </a:gs>
              <a:gs pos="75000">
                <a:schemeClr val="accent1">
                  <a:lumMod val="60000"/>
                  <a:lumOff val="40000"/>
                </a:schemeClr>
              </a:gs>
              <a:gs pos="51000">
                <a:schemeClr val="accent1">
                  <a:alpha val="75000"/>
                </a:schemeClr>
              </a:gs>
              <a:gs pos="100000">
                <a:schemeClr val="accent1">
                  <a:lumMod val="20000"/>
                  <a:lumOff val="80000"/>
                  <a:alpha val="15000"/>
                </a:schemeClr>
              </a:gs>
            </a:gsLst>
            <a:lin ang="5400000" scaled="0"/>
          </a:gra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Lst>
        </c:dLbl>
      </c:pivotFmt>
      <c:pivotFmt>
        <c:idx val="5"/>
        <c:spPr>
          <a:gradFill flip="none" rotWithShape="1">
            <a:gsLst>
              <a:gs pos="0">
                <a:schemeClr val="accent2"/>
              </a:gs>
              <a:gs pos="75000">
                <a:schemeClr val="accent2">
                  <a:lumMod val="60000"/>
                  <a:lumOff val="40000"/>
                </a:schemeClr>
              </a:gs>
              <a:gs pos="51000">
                <a:schemeClr val="accent2">
                  <a:alpha val="75000"/>
                </a:schemeClr>
              </a:gs>
              <a:gs pos="100000">
                <a:schemeClr val="accent2">
                  <a:lumMod val="20000"/>
                  <a:lumOff val="80000"/>
                  <a:alpha val="15000"/>
                </a:schemeClr>
              </a:gs>
            </a:gsLst>
            <a:lin ang="5400000" scaled="0"/>
          </a:gra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dLbls>
          <c:showLegendKey val="0"/>
          <c:showVal val="0"/>
          <c:showCatName val="0"/>
          <c:showSerName val="0"/>
          <c:showPercent val="0"/>
          <c:showBubbleSize val="0"/>
        </c:dLbls>
        <c:gapWidth val="355"/>
        <c:overlap val="-70"/>
        <c:axId val="92902704"/>
        <c:axId val="92914768"/>
      </c:barChart>
      <c:catAx>
        <c:axId val="929027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crossAx val="92914768"/>
        <c:crosses val="autoZero"/>
        <c:auto val="1"/>
        <c:lblAlgn val="ctr"/>
        <c:lblOffset val="100"/>
        <c:noMultiLvlLbl val="0"/>
      </c:catAx>
      <c:valAx>
        <c:axId val="92914768"/>
        <c:scaling>
          <c:orientation val="minMax"/>
        </c:scaling>
        <c:delete val="0"/>
        <c:axPos val="l"/>
        <c:majorGridlines>
          <c:spPr>
            <a:ln w="9525" cap="flat" cmpd="sng" algn="ctr">
              <a:gradFill>
                <a:gsLst>
                  <a:gs pos="100000">
                    <a:schemeClr val="tx1">
                      <a:lumMod val="5000"/>
                      <a:lumOff val="95000"/>
                    </a:schemeClr>
                  </a:gs>
                  <a:gs pos="0">
                    <a:schemeClr val="tx1">
                      <a:lumMod val="25000"/>
                      <a:lumOff val="75000"/>
                    </a:schemeClr>
                  </a:gs>
                </a:gsLst>
                <a:lin ang="5400000" scaled="0"/>
              </a:gradFill>
              <a:round/>
            </a:ln>
            <a:effectLst/>
          </c:spPr>
        </c:majorGridlines>
        <c:title>
          <c:tx>
            <c:rich>
              <a:bodyPr rot="-5400000" spcFirstLastPara="1" vertOverflow="ellipsis" vert="horz" wrap="square" anchor="ctr" anchorCtr="1"/>
              <a:lstStyle/>
              <a:p>
                <a:pPr>
                  <a:defRPr sz="1100" b="0" i="0" u="none" strike="noStrike" kern="1200" cap="all" baseline="0">
                    <a:solidFill>
                      <a:schemeClr val="tx1">
                        <a:lumMod val="65000"/>
                        <a:lumOff val="35000"/>
                      </a:schemeClr>
                    </a:solidFill>
                    <a:latin typeface="+mn-lt"/>
                    <a:ea typeface="+mn-ea"/>
                    <a:cs typeface="+mn-cs"/>
                  </a:defRPr>
                </a:pPr>
                <a:r>
                  <a:rPr lang="fr-FR" sz="1100"/>
                  <a:t>CONSOMMATION</a:t>
                </a:r>
                <a:r>
                  <a:rPr lang="fr-FR" sz="1100" baseline="0"/>
                  <a:t> DE GAZ EN KW</a:t>
                </a:r>
                <a:endParaRPr lang="fr-FR" sz="1100"/>
              </a:p>
            </c:rich>
          </c:tx>
          <c:overlay val="0"/>
          <c:spPr>
            <a:noFill/>
            <a:ln>
              <a:noFill/>
            </a:ln>
            <a:effectLst/>
          </c:spPr>
          <c:txPr>
            <a:bodyPr rot="-5400000" spcFirstLastPara="1" vertOverflow="ellipsis" vert="horz" wrap="square" anchor="ctr" anchorCtr="1"/>
            <a:lstStyle/>
            <a:p>
              <a:pPr>
                <a:defRPr sz="1100" b="0" i="0" u="none" strike="noStrike" kern="1200" cap="all" baseline="0">
                  <a:solidFill>
                    <a:schemeClr val="tx1">
                      <a:lumMod val="65000"/>
                      <a:lumOff val="35000"/>
                    </a:schemeClr>
                  </a:solidFill>
                  <a:latin typeface="+mn-lt"/>
                  <a:ea typeface="+mn-ea"/>
                  <a:cs typeface="+mn-cs"/>
                </a:defRPr>
              </a:pPr>
              <a:endParaRPr lang="fr-FR"/>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crossAx val="9290270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solidFill>
        <a:schemeClr val="bg1">
          <a:lumMod val="95000"/>
        </a:schemeClr>
      </a:solidFill>
      <a:round/>
    </a:ln>
    <a:effectLst/>
  </c:spPr>
  <c:txPr>
    <a:bodyPr/>
    <a:lstStyle/>
    <a:p>
      <a:pPr>
        <a:defRPr/>
      </a:pPr>
      <a:endParaRPr lang="fr-FR"/>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pivotSource>
    <c:name>[EXCEL SUIVI DES CONSOMMATIONS - Version  FR - Adrianor.xlsx]Coût_conso_postes_GAZ!Tab_histo_cout_conso_postes_GAZ(19)</c:name>
    <c:fmtId val="2"/>
  </c:pivotSource>
  <c:chart>
    <c:title>
      <c:tx>
        <c:rich>
          <a:bodyPr rot="0" spcFirstLastPara="1" vertOverflow="ellipsis" vert="horz" wrap="square" anchor="ctr" anchorCtr="1"/>
          <a:lstStyle/>
          <a:p>
            <a:pPr>
              <a:defRPr sz="1400" b="0" i="0" u="none" strike="noStrike" kern="1200" cap="all" spc="50" baseline="0">
                <a:solidFill>
                  <a:schemeClr val="tx1">
                    <a:lumMod val="65000"/>
                    <a:lumOff val="35000"/>
                  </a:schemeClr>
                </a:solidFill>
                <a:latin typeface="+mn-lt"/>
                <a:ea typeface="+mn-ea"/>
                <a:cs typeface="+mn-cs"/>
              </a:defRPr>
            </a:pPr>
            <a:r>
              <a:rPr lang="en-US" sz="1400" b="0"/>
              <a:t>COÛT DE LA CONSOMMATION DE GAZ DES DIFFÉRENTS POSTES PAR ANNÉE </a:t>
            </a:r>
            <a:r>
              <a:rPr lang="en-US" sz="1400" b="0" baseline="30000"/>
              <a:t>(19)</a:t>
            </a:r>
            <a:endParaRPr lang="en-US" sz="1400" b="0"/>
          </a:p>
        </c:rich>
      </c:tx>
      <c:overlay val="0"/>
      <c:spPr>
        <a:noFill/>
        <a:ln>
          <a:noFill/>
        </a:ln>
        <a:effectLst/>
      </c:spPr>
      <c:txPr>
        <a:bodyPr rot="0" spcFirstLastPara="1" vertOverflow="ellipsis" vert="horz" wrap="square" anchor="ctr" anchorCtr="1"/>
        <a:lstStyle/>
        <a:p>
          <a:pPr>
            <a:defRPr sz="1400" b="0" i="0" u="none" strike="noStrike" kern="1200" cap="all" spc="50" baseline="0">
              <a:solidFill>
                <a:schemeClr val="tx1">
                  <a:lumMod val="65000"/>
                  <a:lumOff val="35000"/>
                </a:schemeClr>
              </a:solidFill>
              <a:latin typeface="+mn-lt"/>
              <a:ea typeface="+mn-ea"/>
              <a:cs typeface="+mn-cs"/>
            </a:defRPr>
          </a:pPr>
          <a:endParaRPr lang="fr-FR"/>
        </a:p>
      </c:txPr>
    </c:title>
    <c:autoTitleDeleted val="0"/>
    <c:pivotFmts>
      <c:pivotFmt>
        <c:idx val="0"/>
        <c:spPr>
          <a:gradFill flip="none" rotWithShape="1">
            <a:gsLst>
              <a:gs pos="0">
                <a:schemeClr val="accent1"/>
              </a:gs>
              <a:gs pos="75000">
                <a:schemeClr val="accent1">
                  <a:lumMod val="60000"/>
                  <a:lumOff val="40000"/>
                </a:schemeClr>
              </a:gs>
              <a:gs pos="51000">
                <a:schemeClr val="accent1">
                  <a:alpha val="75000"/>
                </a:schemeClr>
              </a:gs>
              <a:gs pos="100000">
                <a:schemeClr val="accent1">
                  <a:lumMod val="20000"/>
                  <a:lumOff val="80000"/>
                  <a:alpha val="15000"/>
                </a:schemeClr>
              </a:gs>
            </a:gsLst>
            <a:lin ang="5400000" scaled="0"/>
          </a:gra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Lst>
        </c:dLbl>
      </c:pivotFmt>
      <c:pivotFmt>
        <c:idx val="1"/>
        <c:spPr>
          <a:gradFill flip="none" rotWithShape="1">
            <a:gsLst>
              <a:gs pos="0">
                <a:schemeClr val="accent2"/>
              </a:gs>
              <a:gs pos="75000">
                <a:schemeClr val="accent2">
                  <a:lumMod val="60000"/>
                  <a:lumOff val="40000"/>
                </a:schemeClr>
              </a:gs>
              <a:gs pos="51000">
                <a:schemeClr val="accent2">
                  <a:alpha val="75000"/>
                </a:schemeClr>
              </a:gs>
              <a:gs pos="100000">
                <a:schemeClr val="accent2">
                  <a:lumMod val="20000"/>
                  <a:lumOff val="80000"/>
                  <a:alpha val="15000"/>
                </a:schemeClr>
              </a:gs>
            </a:gsLst>
            <a:lin ang="5400000" scaled="0"/>
          </a:gra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Lst>
        </c:dLbl>
      </c:pivotFmt>
      <c:pivotFmt>
        <c:idx val="2"/>
        <c:spPr>
          <a:gradFill flip="none" rotWithShape="1">
            <a:gsLst>
              <a:gs pos="0">
                <a:schemeClr val="accent1"/>
              </a:gs>
              <a:gs pos="75000">
                <a:schemeClr val="accent1">
                  <a:lumMod val="60000"/>
                  <a:lumOff val="40000"/>
                </a:schemeClr>
              </a:gs>
              <a:gs pos="51000">
                <a:schemeClr val="accent1">
                  <a:alpha val="75000"/>
                </a:schemeClr>
              </a:gs>
              <a:gs pos="100000">
                <a:schemeClr val="accent1">
                  <a:lumMod val="20000"/>
                  <a:lumOff val="80000"/>
                  <a:alpha val="15000"/>
                </a:schemeClr>
              </a:gs>
            </a:gsLst>
            <a:lin ang="5400000" scaled="0"/>
          </a:gra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Lst>
        </c:dLbl>
      </c:pivotFmt>
      <c:pivotFmt>
        <c:idx val="3"/>
        <c:spPr>
          <a:gradFill flip="none" rotWithShape="1">
            <a:gsLst>
              <a:gs pos="0">
                <a:schemeClr val="accent2"/>
              </a:gs>
              <a:gs pos="75000">
                <a:schemeClr val="accent2">
                  <a:lumMod val="60000"/>
                  <a:lumOff val="40000"/>
                </a:schemeClr>
              </a:gs>
              <a:gs pos="51000">
                <a:schemeClr val="accent2">
                  <a:alpha val="75000"/>
                </a:schemeClr>
              </a:gs>
              <a:gs pos="100000">
                <a:schemeClr val="accent2">
                  <a:lumMod val="20000"/>
                  <a:lumOff val="80000"/>
                  <a:alpha val="15000"/>
                </a:schemeClr>
              </a:gs>
            </a:gsLst>
            <a:lin ang="5400000" scaled="0"/>
          </a:gra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Lst>
        </c:dLbl>
      </c:pivotFmt>
      <c:pivotFmt>
        <c:idx val="4"/>
        <c:spPr>
          <a:gradFill flip="none" rotWithShape="1">
            <a:gsLst>
              <a:gs pos="0">
                <a:schemeClr val="accent1"/>
              </a:gs>
              <a:gs pos="75000">
                <a:schemeClr val="accent1">
                  <a:lumMod val="60000"/>
                  <a:lumOff val="40000"/>
                </a:schemeClr>
              </a:gs>
              <a:gs pos="51000">
                <a:schemeClr val="accent1">
                  <a:alpha val="75000"/>
                </a:schemeClr>
              </a:gs>
              <a:gs pos="100000">
                <a:schemeClr val="accent1">
                  <a:lumMod val="20000"/>
                  <a:lumOff val="80000"/>
                  <a:alpha val="15000"/>
                </a:schemeClr>
              </a:gs>
            </a:gsLst>
            <a:lin ang="5400000" scaled="0"/>
          </a:gra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Lst>
        </c:dLbl>
      </c:pivotFmt>
      <c:pivotFmt>
        <c:idx val="5"/>
        <c:spPr>
          <a:gradFill flip="none" rotWithShape="1">
            <a:gsLst>
              <a:gs pos="0">
                <a:schemeClr val="accent2"/>
              </a:gs>
              <a:gs pos="75000">
                <a:schemeClr val="accent2">
                  <a:lumMod val="60000"/>
                  <a:lumOff val="40000"/>
                </a:schemeClr>
              </a:gs>
              <a:gs pos="51000">
                <a:schemeClr val="accent2">
                  <a:alpha val="75000"/>
                </a:schemeClr>
              </a:gs>
              <a:gs pos="100000">
                <a:schemeClr val="accent2">
                  <a:lumMod val="20000"/>
                  <a:lumOff val="80000"/>
                  <a:alpha val="15000"/>
                </a:schemeClr>
              </a:gs>
            </a:gsLst>
            <a:lin ang="5400000" scaled="0"/>
          </a:gra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dLbls>
          <c:showLegendKey val="0"/>
          <c:showVal val="0"/>
          <c:showCatName val="0"/>
          <c:showSerName val="0"/>
          <c:showPercent val="0"/>
          <c:showBubbleSize val="0"/>
        </c:dLbls>
        <c:gapWidth val="355"/>
        <c:overlap val="-70"/>
        <c:axId val="1061627616"/>
        <c:axId val="930289984"/>
      </c:barChart>
      <c:catAx>
        <c:axId val="10616276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crossAx val="930289984"/>
        <c:crosses val="autoZero"/>
        <c:auto val="1"/>
        <c:lblAlgn val="ctr"/>
        <c:lblOffset val="100"/>
        <c:noMultiLvlLbl val="0"/>
      </c:catAx>
      <c:valAx>
        <c:axId val="930289984"/>
        <c:scaling>
          <c:orientation val="minMax"/>
        </c:scaling>
        <c:delete val="0"/>
        <c:axPos val="l"/>
        <c:majorGridlines>
          <c:spPr>
            <a:ln w="9525" cap="flat" cmpd="sng" algn="ctr">
              <a:gradFill>
                <a:gsLst>
                  <a:gs pos="100000">
                    <a:schemeClr val="tx1">
                      <a:lumMod val="5000"/>
                      <a:lumOff val="95000"/>
                    </a:schemeClr>
                  </a:gs>
                  <a:gs pos="0">
                    <a:schemeClr val="tx1">
                      <a:lumMod val="25000"/>
                      <a:lumOff val="75000"/>
                    </a:schemeClr>
                  </a:gs>
                </a:gsLst>
                <a:lin ang="5400000" scaled="0"/>
              </a:gradFill>
              <a:round/>
            </a:ln>
            <a:effectLst/>
          </c:spPr>
        </c:majorGridlines>
        <c:title>
          <c:tx>
            <c:rich>
              <a:bodyPr rot="-5400000" spcFirstLastPara="1" vertOverflow="ellipsis" vert="horz" wrap="square" anchor="ctr" anchorCtr="1"/>
              <a:lstStyle/>
              <a:p>
                <a:pPr>
                  <a:defRPr sz="1100" b="0" i="0" u="none" strike="noStrike" kern="1200" cap="all" baseline="0">
                    <a:solidFill>
                      <a:schemeClr val="tx1">
                        <a:lumMod val="65000"/>
                        <a:lumOff val="35000"/>
                      </a:schemeClr>
                    </a:solidFill>
                    <a:latin typeface="+mn-lt"/>
                    <a:ea typeface="+mn-ea"/>
                    <a:cs typeface="+mn-cs"/>
                  </a:defRPr>
                </a:pPr>
                <a:r>
                  <a:rPr lang="en-US" sz="1100"/>
                  <a:t>COÛT de la consommation de gaz EN €</a:t>
                </a:r>
              </a:p>
            </c:rich>
          </c:tx>
          <c:overlay val="0"/>
          <c:spPr>
            <a:noFill/>
            <a:ln>
              <a:noFill/>
            </a:ln>
            <a:effectLst/>
          </c:spPr>
          <c:txPr>
            <a:bodyPr rot="-5400000" spcFirstLastPara="1" vertOverflow="ellipsis" vert="horz" wrap="square" anchor="ctr" anchorCtr="1"/>
            <a:lstStyle/>
            <a:p>
              <a:pPr>
                <a:defRPr sz="1100" b="0" i="0" u="none" strike="noStrike" kern="1200" cap="all" baseline="0">
                  <a:solidFill>
                    <a:schemeClr val="tx1">
                      <a:lumMod val="65000"/>
                      <a:lumOff val="35000"/>
                    </a:schemeClr>
                  </a:solidFill>
                  <a:latin typeface="+mn-lt"/>
                  <a:ea typeface="+mn-ea"/>
                  <a:cs typeface="+mn-cs"/>
                </a:defRPr>
              </a:pPr>
              <a:endParaRPr lang="fr-FR"/>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crossAx val="106162761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solidFill>
        <a:schemeClr val="bg2"/>
      </a:solidFill>
      <a:round/>
    </a:ln>
    <a:effectLst/>
  </c:spPr>
  <c:txPr>
    <a:bodyPr/>
    <a:lstStyle/>
    <a:p>
      <a:pPr>
        <a:defRPr/>
      </a:pPr>
      <a:endParaRPr lang="fr-FR"/>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pivotSource>
    <c:name>[EXCEL SUIVI DES CONSOMMATIONS - Version  FR - Adrianor.xlsx]Evo_conso_postes_GAZ!Tab_evolution_conso_postes_GAZ(20)</c:name>
    <c:fmtId val="2"/>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EVOLUTION DE LA CONSOMMATION DE GAZ DES DIFFÉRENTS POSTES DURANT LA PÉRIODE SÉLECTIONNÉE </a:t>
            </a:r>
            <a:r>
              <a:rPr lang="en-US" baseline="30000"/>
              <a:t>(20)</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ivotFmts>
      <c:pivotFmt>
        <c:idx val="0"/>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w="28575" cap="rnd">
            <a:solidFill>
              <a:schemeClr val="accent2"/>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w="28575" cap="rnd">
            <a:solidFill>
              <a:schemeClr val="accent3"/>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chemeClr val="accent1"/>
          </a:solidFill>
          <a:ln w="28575" cap="rnd">
            <a:solidFill>
              <a:schemeClr val="accent4"/>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Lst>
        </c:dLbl>
      </c:pivotFmt>
      <c:pivotFmt>
        <c:idx val="4"/>
        <c:spPr>
          <a:solidFill>
            <a:schemeClr val="accent1"/>
          </a:solidFill>
          <a:ln w="28575" cap="rnd">
            <a:solidFill>
              <a:schemeClr val="accent5"/>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Lst>
        </c:dLbl>
      </c:pivotFmt>
      <c:pivotFmt>
        <c:idx val="5"/>
        <c:spPr>
          <a:solidFill>
            <a:schemeClr val="accent1"/>
          </a:solidFill>
          <a:ln w="28575" cap="rnd">
            <a:solidFill>
              <a:schemeClr val="accent6"/>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Lst>
        </c:dLbl>
      </c:pivotFmt>
      <c:pivotFmt>
        <c:idx val="6"/>
        <c:spPr>
          <a:solidFill>
            <a:schemeClr val="accent1"/>
          </a:solidFill>
          <a:ln w="28575" cap="rnd">
            <a:solidFill>
              <a:schemeClr val="accent1">
                <a:lumMod val="60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Lst>
        </c:dLbl>
      </c:pivotFmt>
      <c:pivotFmt>
        <c:idx val="7"/>
        <c:spPr>
          <a:solidFill>
            <a:schemeClr val="accent1"/>
          </a:solidFill>
          <a:ln w="28575" cap="rnd">
            <a:solidFill>
              <a:schemeClr val="accent2">
                <a:lumMod val="60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Lst>
        </c:dLbl>
      </c:pivotFmt>
      <c:pivotFmt>
        <c:idx val="8"/>
        <c:spPr>
          <a:solidFill>
            <a:schemeClr val="accent1"/>
          </a:solidFill>
          <a:ln w="28575" cap="rnd">
            <a:solidFill>
              <a:schemeClr val="accent3">
                <a:lumMod val="60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Lst>
        </c:dLbl>
      </c:pivotFmt>
      <c:pivotFmt>
        <c:idx val="9"/>
        <c:spPr>
          <a:solidFill>
            <a:schemeClr val="accent1"/>
          </a:solidFill>
          <a:ln w="28575" cap="rnd">
            <a:solidFill>
              <a:schemeClr val="accent4">
                <a:lumMod val="60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Lst>
        </c:dLbl>
      </c:pivotFmt>
      <c:pivotFmt>
        <c:idx val="10"/>
        <c:spPr>
          <a:solidFill>
            <a:schemeClr val="accent1"/>
          </a:solidFill>
          <a:ln w="28575" cap="rnd">
            <a:solidFill>
              <a:schemeClr val="accent5">
                <a:lumMod val="60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Lst>
        </c:dLbl>
      </c:pivotFmt>
      <c:pivotFmt>
        <c:idx val="11"/>
        <c:spPr>
          <a:solidFill>
            <a:schemeClr val="accent1"/>
          </a:solidFill>
          <a:ln w="28575" cap="rnd">
            <a:solidFill>
              <a:schemeClr val="accent6">
                <a:lumMod val="60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Lst>
        </c:dLbl>
      </c:pivotFmt>
      <c:pivotFmt>
        <c:idx val="12"/>
        <c:spPr>
          <a:solidFill>
            <a:schemeClr val="accent1"/>
          </a:solidFill>
          <a:ln w="28575" cap="rnd">
            <a:solidFill>
              <a:schemeClr val="accent1">
                <a:lumMod val="80000"/>
                <a:lumOff val="20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Lst>
        </c:dLbl>
      </c:pivotFmt>
      <c:pivotFmt>
        <c:idx val="13"/>
        <c:spPr>
          <a:solidFill>
            <a:schemeClr val="accent1"/>
          </a:solidFill>
          <a:ln w="28575" cap="rnd">
            <a:solidFill>
              <a:schemeClr val="accent2">
                <a:lumMod val="80000"/>
                <a:lumOff val="20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Lst>
        </c:dLbl>
      </c:pivotFmt>
      <c:pivotFmt>
        <c:idx val="14"/>
        <c:spPr>
          <a:solidFill>
            <a:schemeClr val="accent1"/>
          </a:solidFill>
          <a:ln w="28575" cap="rnd">
            <a:solidFill>
              <a:schemeClr val="accent3">
                <a:lumMod val="80000"/>
                <a:lumOff val="20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Lst>
        </c:dLbl>
      </c:pivotFmt>
      <c:pivotFmt>
        <c:idx val="15"/>
        <c:spPr>
          <a:solidFill>
            <a:schemeClr val="accent1"/>
          </a:solidFill>
          <a:ln w="28575" cap="rnd">
            <a:solidFill>
              <a:schemeClr val="accent4">
                <a:lumMod val="80000"/>
                <a:lumOff val="20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Lst>
        </c:dLbl>
      </c:pivotFmt>
      <c:pivotFmt>
        <c:idx val="16"/>
        <c:spPr>
          <a:solidFill>
            <a:schemeClr val="accent1"/>
          </a:solidFill>
          <a:ln w="28575" cap="rnd">
            <a:solidFill>
              <a:schemeClr val="accent5">
                <a:lumMod val="80000"/>
                <a:lumOff val="20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Lst>
        </c:dLbl>
      </c:pivotFmt>
      <c:pivotFmt>
        <c:idx val="17"/>
        <c:spPr>
          <a:solidFill>
            <a:schemeClr val="accent1"/>
          </a:solidFill>
          <a:ln w="28575" cap="rnd">
            <a:solidFill>
              <a:schemeClr val="accent6">
                <a:lumMod val="80000"/>
                <a:lumOff val="20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Lst>
        </c:dLbl>
      </c:pivotFmt>
      <c:pivotFmt>
        <c:idx val="18"/>
        <c:spPr>
          <a:solidFill>
            <a:schemeClr val="accent1"/>
          </a:solidFill>
          <a:ln w="28575" cap="rnd">
            <a:solidFill>
              <a:schemeClr val="accent1">
                <a:lumMod val="80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Lst>
        </c:dLbl>
      </c:pivotFmt>
      <c:pivotFmt>
        <c:idx val="19"/>
        <c:spPr>
          <a:solidFill>
            <a:schemeClr val="accent1"/>
          </a:solidFill>
          <a:ln w="28575" cap="rnd">
            <a:solidFill>
              <a:schemeClr val="accent2">
                <a:lumMod val="80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Lst>
        </c:dLbl>
      </c:pivotFmt>
      <c:pivotFmt>
        <c:idx val="20"/>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Lst>
        </c:dLbl>
      </c:pivotFmt>
      <c:pivotFmt>
        <c:idx val="21"/>
        <c:spPr>
          <a:solidFill>
            <a:schemeClr val="accent1"/>
          </a:solidFill>
          <a:ln w="28575" cap="rnd">
            <a:solidFill>
              <a:schemeClr val="accent2"/>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Lst>
        </c:dLbl>
      </c:pivotFmt>
      <c:pivotFmt>
        <c:idx val="22"/>
        <c:spPr>
          <a:solidFill>
            <a:schemeClr val="accent1"/>
          </a:solidFill>
          <a:ln w="28575" cap="rnd">
            <a:solidFill>
              <a:schemeClr val="accent3"/>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Lst>
        </c:dLbl>
      </c:pivotFmt>
      <c:pivotFmt>
        <c:idx val="23"/>
        <c:spPr>
          <a:solidFill>
            <a:schemeClr val="accent1"/>
          </a:solidFill>
          <a:ln w="28575" cap="rnd">
            <a:solidFill>
              <a:schemeClr val="accent4"/>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Lst>
        </c:dLbl>
      </c:pivotFmt>
      <c:pivotFmt>
        <c:idx val="24"/>
        <c:spPr>
          <a:solidFill>
            <a:schemeClr val="accent1"/>
          </a:solidFill>
          <a:ln w="28575" cap="rnd">
            <a:solidFill>
              <a:schemeClr val="accent5"/>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Lst>
        </c:dLbl>
      </c:pivotFmt>
      <c:pivotFmt>
        <c:idx val="25"/>
        <c:spPr>
          <a:solidFill>
            <a:schemeClr val="accent1"/>
          </a:solidFill>
          <a:ln w="28575" cap="rnd">
            <a:solidFill>
              <a:schemeClr val="accent6"/>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Lst>
        </c:dLbl>
      </c:pivotFmt>
      <c:pivotFmt>
        <c:idx val="26"/>
        <c:spPr>
          <a:solidFill>
            <a:schemeClr val="accent1"/>
          </a:solidFill>
          <a:ln w="28575" cap="rnd">
            <a:solidFill>
              <a:schemeClr val="accent1">
                <a:lumMod val="60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Lst>
        </c:dLbl>
      </c:pivotFmt>
      <c:pivotFmt>
        <c:idx val="27"/>
        <c:spPr>
          <a:solidFill>
            <a:schemeClr val="accent1"/>
          </a:solidFill>
          <a:ln w="28575" cap="rnd">
            <a:solidFill>
              <a:schemeClr val="accent2">
                <a:lumMod val="60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Lst>
        </c:dLbl>
      </c:pivotFmt>
      <c:pivotFmt>
        <c:idx val="28"/>
        <c:spPr>
          <a:solidFill>
            <a:schemeClr val="accent1"/>
          </a:solidFill>
          <a:ln w="28575" cap="rnd">
            <a:solidFill>
              <a:schemeClr val="accent3">
                <a:lumMod val="60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Lst>
        </c:dLbl>
      </c:pivotFmt>
      <c:pivotFmt>
        <c:idx val="29"/>
        <c:spPr>
          <a:solidFill>
            <a:schemeClr val="accent1"/>
          </a:solidFill>
          <a:ln w="28575" cap="rnd">
            <a:solidFill>
              <a:schemeClr val="accent4">
                <a:lumMod val="60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Lst>
        </c:dLbl>
      </c:pivotFmt>
      <c:pivotFmt>
        <c:idx val="30"/>
        <c:spPr>
          <a:solidFill>
            <a:schemeClr val="accent1"/>
          </a:solidFill>
          <a:ln w="28575" cap="rnd">
            <a:solidFill>
              <a:schemeClr val="accent5">
                <a:lumMod val="60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Lst>
        </c:dLbl>
      </c:pivotFmt>
      <c:pivotFmt>
        <c:idx val="31"/>
        <c:spPr>
          <a:solidFill>
            <a:schemeClr val="accent1"/>
          </a:solidFill>
          <a:ln w="28575" cap="rnd">
            <a:solidFill>
              <a:schemeClr val="accent6">
                <a:lumMod val="60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Lst>
        </c:dLbl>
      </c:pivotFmt>
      <c:pivotFmt>
        <c:idx val="32"/>
        <c:spPr>
          <a:solidFill>
            <a:schemeClr val="accent1"/>
          </a:solidFill>
          <a:ln w="28575" cap="rnd">
            <a:solidFill>
              <a:schemeClr val="accent1">
                <a:lumMod val="80000"/>
                <a:lumOff val="20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Lst>
        </c:dLbl>
      </c:pivotFmt>
      <c:pivotFmt>
        <c:idx val="33"/>
        <c:spPr>
          <a:solidFill>
            <a:schemeClr val="accent1"/>
          </a:solidFill>
          <a:ln w="28575" cap="rnd">
            <a:solidFill>
              <a:schemeClr val="accent2">
                <a:lumMod val="80000"/>
                <a:lumOff val="20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Lst>
        </c:dLbl>
      </c:pivotFmt>
      <c:pivotFmt>
        <c:idx val="34"/>
        <c:spPr>
          <a:solidFill>
            <a:schemeClr val="accent1"/>
          </a:solidFill>
          <a:ln w="28575" cap="rnd">
            <a:solidFill>
              <a:schemeClr val="accent3">
                <a:lumMod val="80000"/>
                <a:lumOff val="20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Lst>
        </c:dLbl>
      </c:pivotFmt>
      <c:pivotFmt>
        <c:idx val="35"/>
        <c:spPr>
          <a:solidFill>
            <a:schemeClr val="accent1"/>
          </a:solidFill>
          <a:ln w="28575" cap="rnd">
            <a:solidFill>
              <a:schemeClr val="accent4">
                <a:lumMod val="80000"/>
                <a:lumOff val="20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Lst>
        </c:dLbl>
      </c:pivotFmt>
      <c:pivotFmt>
        <c:idx val="36"/>
        <c:spPr>
          <a:solidFill>
            <a:schemeClr val="accent1"/>
          </a:solidFill>
          <a:ln w="28575" cap="rnd">
            <a:solidFill>
              <a:schemeClr val="accent5">
                <a:lumMod val="80000"/>
                <a:lumOff val="20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Lst>
        </c:dLbl>
      </c:pivotFmt>
      <c:pivotFmt>
        <c:idx val="37"/>
        <c:spPr>
          <a:solidFill>
            <a:schemeClr val="accent1"/>
          </a:solidFill>
          <a:ln w="28575" cap="rnd">
            <a:solidFill>
              <a:schemeClr val="accent6">
                <a:lumMod val="80000"/>
                <a:lumOff val="20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Lst>
        </c:dLbl>
      </c:pivotFmt>
      <c:pivotFmt>
        <c:idx val="38"/>
        <c:spPr>
          <a:solidFill>
            <a:schemeClr val="accent1"/>
          </a:solidFill>
          <a:ln w="28575" cap="rnd">
            <a:solidFill>
              <a:schemeClr val="accent1">
                <a:lumMod val="80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Lst>
        </c:dLbl>
      </c:pivotFmt>
      <c:pivotFmt>
        <c:idx val="39"/>
        <c:spPr>
          <a:solidFill>
            <a:schemeClr val="accent1"/>
          </a:solidFill>
          <a:ln w="28575" cap="rnd">
            <a:solidFill>
              <a:schemeClr val="accent2">
                <a:lumMod val="80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Lst>
        </c:dLbl>
      </c:pivotFmt>
      <c:pivotFmt>
        <c:idx val="40"/>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Lst>
        </c:dLbl>
      </c:pivotFmt>
      <c:pivotFmt>
        <c:idx val="41"/>
        <c:spPr>
          <a:solidFill>
            <a:schemeClr val="accent1"/>
          </a:solidFill>
          <a:ln w="28575" cap="rnd">
            <a:solidFill>
              <a:schemeClr val="accent2"/>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Lst>
        </c:dLbl>
      </c:pivotFmt>
      <c:pivotFmt>
        <c:idx val="42"/>
        <c:spPr>
          <a:solidFill>
            <a:schemeClr val="accent1"/>
          </a:solidFill>
          <a:ln w="28575" cap="rnd">
            <a:solidFill>
              <a:schemeClr val="accent3"/>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Lst>
        </c:dLbl>
      </c:pivotFmt>
      <c:pivotFmt>
        <c:idx val="43"/>
        <c:spPr>
          <a:solidFill>
            <a:schemeClr val="accent1"/>
          </a:solidFill>
          <a:ln w="28575" cap="rnd">
            <a:solidFill>
              <a:schemeClr val="accent4"/>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Lst>
        </c:dLbl>
      </c:pivotFmt>
      <c:pivotFmt>
        <c:idx val="44"/>
        <c:spPr>
          <a:solidFill>
            <a:schemeClr val="accent1"/>
          </a:solidFill>
          <a:ln w="28575" cap="rnd">
            <a:solidFill>
              <a:schemeClr val="accent5"/>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Lst>
        </c:dLbl>
      </c:pivotFmt>
      <c:pivotFmt>
        <c:idx val="45"/>
        <c:spPr>
          <a:solidFill>
            <a:schemeClr val="accent1"/>
          </a:solidFill>
          <a:ln w="28575" cap="rnd">
            <a:solidFill>
              <a:schemeClr val="accent6"/>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Lst>
        </c:dLbl>
      </c:pivotFmt>
      <c:pivotFmt>
        <c:idx val="46"/>
        <c:spPr>
          <a:solidFill>
            <a:schemeClr val="accent1"/>
          </a:solidFill>
          <a:ln w="28575" cap="rnd">
            <a:solidFill>
              <a:schemeClr val="accent1">
                <a:lumMod val="60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Lst>
        </c:dLbl>
      </c:pivotFmt>
      <c:pivotFmt>
        <c:idx val="47"/>
        <c:spPr>
          <a:solidFill>
            <a:schemeClr val="accent1"/>
          </a:solidFill>
          <a:ln w="28575" cap="rnd">
            <a:solidFill>
              <a:schemeClr val="accent2">
                <a:lumMod val="60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Lst>
        </c:dLbl>
      </c:pivotFmt>
      <c:pivotFmt>
        <c:idx val="48"/>
        <c:spPr>
          <a:solidFill>
            <a:schemeClr val="accent1"/>
          </a:solidFill>
          <a:ln w="28575" cap="rnd">
            <a:solidFill>
              <a:schemeClr val="accent3">
                <a:lumMod val="60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Lst>
        </c:dLbl>
      </c:pivotFmt>
      <c:pivotFmt>
        <c:idx val="49"/>
        <c:spPr>
          <a:solidFill>
            <a:schemeClr val="accent1"/>
          </a:solidFill>
          <a:ln w="28575" cap="rnd">
            <a:solidFill>
              <a:schemeClr val="accent4">
                <a:lumMod val="60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Lst>
        </c:dLbl>
      </c:pivotFmt>
      <c:pivotFmt>
        <c:idx val="50"/>
        <c:spPr>
          <a:solidFill>
            <a:schemeClr val="accent1"/>
          </a:solidFill>
          <a:ln w="28575" cap="rnd">
            <a:solidFill>
              <a:schemeClr val="accent5">
                <a:lumMod val="60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Lst>
        </c:dLbl>
      </c:pivotFmt>
      <c:pivotFmt>
        <c:idx val="51"/>
        <c:spPr>
          <a:solidFill>
            <a:schemeClr val="accent1"/>
          </a:solidFill>
          <a:ln w="28575" cap="rnd">
            <a:solidFill>
              <a:schemeClr val="accent6">
                <a:lumMod val="60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Lst>
        </c:dLbl>
      </c:pivotFmt>
      <c:pivotFmt>
        <c:idx val="52"/>
        <c:spPr>
          <a:solidFill>
            <a:schemeClr val="accent1"/>
          </a:solidFill>
          <a:ln w="28575" cap="rnd">
            <a:solidFill>
              <a:schemeClr val="accent1">
                <a:lumMod val="80000"/>
                <a:lumOff val="20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Lst>
        </c:dLbl>
      </c:pivotFmt>
      <c:pivotFmt>
        <c:idx val="53"/>
        <c:spPr>
          <a:solidFill>
            <a:schemeClr val="accent1"/>
          </a:solidFill>
          <a:ln w="28575" cap="rnd">
            <a:solidFill>
              <a:schemeClr val="accent2">
                <a:lumMod val="80000"/>
                <a:lumOff val="20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Lst>
        </c:dLbl>
      </c:pivotFmt>
      <c:pivotFmt>
        <c:idx val="54"/>
        <c:spPr>
          <a:solidFill>
            <a:schemeClr val="accent1"/>
          </a:solidFill>
          <a:ln w="28575" cap="rnd">
            <a:solidFill>
              <a:schemeClr val="accent3">
                <a:lumMod val="80000"/>
                <a:lumOff val="20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Lst>
        </c:dLbl>
      </c:pivotFmt>
      <c:pivotFmt>
        <c:idx val="55"/>
        <c:spPr>
          <a:solidFill>
            <a:schemeClr val="accent1"/>
          </a:solidFill>
          <a:ln w="28575" cap="rnd">
            <a:solidFill>
              <a:schemeClr val="accent4">
                <a:lumMod val="80000"/>
                <a:lumOff val="20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Lst>
        </c:dLbl>
      </c:pivotFmt>
      <c:pivotFmt>
        <c:idx val="56"/>
        <c:spPr>
          <a:solidFill>
            <a:schemeClr val="accent1"/>
          </a:solidFill>
          <a:ln w="28575" cap="rnd">
            <a:solidFill>
              <a:schemeClr val="accent5">
                <a:lumMod val="80000"/>
                <a:lumOff val="20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Lst>
        </c:dLbl>
      </c:pivotFmt>
      <c:pivotFmt>
        <c:idx val="57"/>
        <c:spPr>
          <a:solidFill>
            <a:schemeClr val="accent1"/>
          </a:solidFill>
          <a:ln w="28575" cap="rnd">
            <a:solidFill>
              <a:schemeClr val="accent6">
                <a:lumMod val="80000"/>
                <a:lumOff val="20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Lst>
        </c:dLbl>
      </c:pivotFmt>
      <c:pivotFmt>
        <c:idx val="58"/>
        <c:spPr>
          <a:solidFill>
            <a:schemeClr val="accent1"/>
          </a:solidFill>
          <a:ln w="28575" cap="rnd">
            <a:solidFill>
              <a:schemeClr val="accent1">
                <a:lumMod val="80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Lst>
        </c:dLbl>
      </c:pivotFmt>
      <c:pivotFmt>
        <c:idx val="59"/>
        <c:spPr>
          <a:solidFill>
            <a:schemeClr val="accent1"/>
          </a:solidFill>
          <a:ln w="28575" cap="rnd">
            <a:solidFill>
              <a:schemeClr val="accent2">
                <a:lumMod val="80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Lst>
        </c:dLbl>
      </c:pivotFmt>
    </c:pivotFmts>
    <c:plotArea>
      <c:layout/>
      <c:lineChart>
        <c:grouping val="standard"/>
        <c:varyColors val="0"/>
        <c:dLbls>
          <c:showLegendKey val="0"/>
          <c:showVal val="0"/>
          <c:showCatName val="0"/>
          <c:showSerName val="0"/>
          <c:showPercent val="0"/>
          <c:showBubbleSize val="0"/>
        </c:dLbls>
        <c:marker val="1"/>
        <c:smooth val="0"/>
        <c:axId val="573631600"/>
        <c:axId val="573640336"/>
      </c:lineChart>
      <c:catAx>
        <c:axId val="5736316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crossAx val="573640336"/>
        <c:crosses val="autoZero"/>
        <c:auto val="1"/>
        <c:lblAlgn val="ctr"/>
        <c:lblOffset val="100"/>
        <c:noMultiLvlLbl val="0"/>
      </c:catAx>
      <c:valAx>
        <c:axId val="5736403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r>
                  <a:rPr lang="en-US" sz="1100"/>
                  <a:t>CONSOMMATION DE GAZ EN KW</a:t>
                </a:r>
              </a:p>
            </c:rich>
          </c:tx>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fr-FR"/>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crossAx val="5736316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solidFill>
        <a:schemeClr val="bg1">
          <a:lumMod val="95000"/>
        </a:schemeClr>
      </a:solidFill>
      <a:round/>
    </a:ln>
    <a:effectLst/>
  </c:spPr>
  <c:txPr>
    <a:bodyPr/>
    <a:lstStyle/>
    <a:p>
      <a:pPr>
        <a:defRPr/>
      </a:pPr>
      <a:endParaRPr lang="fr-FR"/>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pivotSource>
    <c:name>[EXCEL SUIVI DES CONSOMMATIONS - Version  FR - Adrianor.xlsx]Secteur_conso_postes_GAZ!Tab_secteur_conso_postes_GAZ(21)</c:name>
    <c:fmtId val="2"/>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POURCENTAGE DE LA CONSOMMATION DE GAZ DES DIFFÉRENTS POSTES </a:t>
            </a:r>
            <a:r>
              <a:rPr lang="en-US" baseline="30000"/>
              <a:t>(21)</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ivotFmts>
      <c:pivotFmt>
        <c:idx val="0"/>
        <c:spPr>
          <a:solidFill>
            <a:schemeClr val="accent1"/>
          </a:solidFill>
          <a:ln w="19050">
            <a:solidFill>
              <a:schemeClr val="lt1"/>
            </a:solidFill>
          </a:ln>
          <a:effectLst/>
        </c:spPr>
        <c:marker>
          <c:symbol val="none"/>
        </c:marker>
        <c:dLbl>
          <c:idx val="0"/>
          <c:numFmt formatCode="0.0%;\ \-\ 0.00%;\ &quot;&quot;"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fr-FR"/>
            </a:p>
          </c:txPr>
          <c:dLblPos val="outEnd"/>
          <c:showLegendKey val="1"/>
          <c:showVal val="0"/>
          <c:showCatName val="0"/>
          <c:showSerName val="0"/>
          <c:showPercent val="1"/>
          <c:showBubbleSize val="0"/>
          <c:extLst>
            <c:ext xmlns:c15="http://schemas.microsoft.com/office/drawing/2012/chart" uri="{CE6537A1-D6FC-4f65-9D91-7224C49458BB}"/>
          </c:extLst>
        </c:dLbl>
      </c:pivotFmt>
      <c:pivotFmt>
        <c:idx val="1"/>
        <c:spPr>
          <a:solidFill>
            <a:schemeClr val="accent1"/>
          </a:solidFill>
          <a:ln w="19050">
            <a:solidFill>
              <a:schemeClr val="lt1"/>
            </a:solidFill>
          </a:ln>
          <a:effectLst/>
        </c:spPr>
      </c:pivotFmt>
      <c:pivotFmt>
        <c:idx val="2"/>
        <c:spPr>
          <a:solidFill>
            <a:schemeClr val="accent2"/>
          </a:solidFill>
          <a:ln w="19050">
            <a:solidFill>
              <a:schemeClr val="lt1"/>
            </a:solidFill>
          </a:ln>
          <a:effectLst/>
        </c:spPr>
      </c:pivotFmt>
      <c:pivotFmt>
        <c:idx val="3"/>
        <c:spPr>
          <a:solidFill>
            <a:schemeClr val="accent3"/>
          </a:solidFill>
          <a:ln w="19050">
            <a:solidFill>
              <a:schemeClr val="lt1"/>
            </a:solidFill>
          </a:ln>
          <a:effectLst/>
        </c:spPr>
      </c:pivotFmt>
      <c:pivotFmt>
        <c:idx val="4"/>
        <c:spPr>
          <a:solidFill>
            <a:schemeClr val="accent4"/>
          </a:solidFill>
          <a:ln w="19050">
            <a:solidFill>
              <a:schemeClr val="lt1"/>
            </a:solidFill>
          </a:ln>
          <a:effectLst/>
        </c:spPr>
      </c:pivotFmt>
      <c:pivotFmt>
        <c:idx val="5"/>
        <c:spPr>
          <a:solidFill>
            <a:schemeClr val="accent5"/>
          </a:solidFill>
          <a:ln w="19050">
            <a:solidFill>
              <a:schemeClr val="lt1"/>
            </a:solidFill>
          </a:ln>
          <a:effectLst/>
        </c:spPr>
      </c:pivotFmt>
      <c:pivotFmt>
        <c:idx val="6"/>
        <c:spPr>
          <a:solidFill>
            <a:schemeClr val="accent6"/>
          </a:solidFill>
          <a:ln w="19050">
            <a:solidFill>
              <a:schemeClr val="lt1"/>
            </a:solidFill>
          </a:ln>
          <a:effectLst/>
        </c:spPr>
      </c:pivotFmt>
      <c:pivotFmt>
        <c:idx val="7"/>
        <c:spPr>
          <a:solidFill>
            <a:schemeClr val="accent1">
              <a:lumMod val="60000"/>
            </a:schemeClr>
          </a:solidFill>
          <a:ln w="19050">
            <a:solidFill>
              <a:schemeClr val="lt1"/>
            </a:solidFill>
          </a:ln>
          <a:effectLst/>
        </c:spPr>
      </c:pivotFmt>
      <c:pivotFmt>
        <c:idx val="8"/>
        <c:spPr>
          <a:solidFill>
            <a:schemeClr val="accent2">
              <a:lumMod val="60000"/>
            </a:schemeClr>
          </a:solidFill>
          <a:ln w="19050">
            <a:solidFill>
              <a:schemeClr val="lt1"/>
            </a:solidFill>
          </a:ln>
          <a:effectLst/>
        </c:spPr>
      </c:pivotFmt>
      <c:pivotFmt>
        <c:idx val="9"/>
        <c:spPr>
          <a:solidFill>
            <a:schemeClr val="accent3">
              <a:lumMod val="60000"/>
            </a:schemeClr>
          </a:solidFill>
          <a:ln w="19050">
            <a:solidFill>
              <a:schemeClr val="lt1"/>
            </a:solidFill>
          </a:ln>
          <a:effectLst/>
        </c:spPr>
      </c:pivotFmt>
      <c:pivotFmt>
        <c:idx val="10"/>
        <c:spPr>
          <a:solidFill>
            <a:schemeClr val="accent4">
              <a:lumMod val="60000"/>
            </a:schemeClr>
          </a:solidFill>
          <a:ln w="19050">
            <a:solidFill>
              <a:schemeClr val="lt1"/>
            </a:solidFill>
          </a:ln>
          <a:effectLst/>
        </c:spPr>
      </c:pivotFmt>
      <c:pivotFmt>
        <c:idx val="11"/>
        <c:spPr>
          <a:solidFill>
            <a:schemeClr val="accent5">
              <a:lumMod val="60000"/>
            </a:schemeClr>
          </a:solidFill>
          <a:ln w="19050">
            <a:solidFill>
              <a:schemeClr val="lt1"/>
            </a:solidFill>
          </a:ln>
          <a:effectLst/>
        </c:spPr>
      </c:pivotFmt>
      <c:pivotFmt>
        <c:idx val="12"/>
        <c:spPr>
          <a:solidFill>
            <a:schemeClr val="accent6">
              <a:lumMod val="60000"/>
            </a:schemeClr>
          </a:solidFill>
          <a:ln w="19050">
            <a:solidFill>
              <a:schemeClr val="lt1"/>
            </a:solidFill>
          </a:ln>
          <a:effectLst/>
        </c:spPr>
      </c:pivotFmt>
      <c:pivotFmt>
        <c:idx val="13"/>
        <c:spPr>
          <a:solidFill>
            <a:schemeClr val="accent1">
              <a:lumMod val="80000"/>
              <a:lumOff val="20000"/>
            </a:schemeClr>
          </a:solidFill>
          <a:ln w="19050">
            <a:solidFill>
              <a:schemeClr val="lt1"/>
            </a:solidFill>
          </a:ln>
          <a:effectLst/>
        </c:spPr>
      </c:pivotFmt>
      <c:pivotFmt>
        <c:idx val="14"/>
        <c:spPr>
          <a:solidFill>
            <a:schemeClr val="accent2">
              <a:lumMod val="80000"/>
              <a:lumOff val="20000"/>
            </a:schemeClr>
          </a:solidFill>
          <a:ln w="19050">
            <a:solidFill>
              <a:schemeClr val="lt1"/>
            </a:solidFill>
          </a:ln>
          <a:effectLst/>
        </c:spPr>
      </c:pivotFmt>
      <c:pivotFmt>
        <c:idx val="15"/>
        <c:spPr>
          <a:solidFill>
            <a:schemeClr val="accent3">
              <a:lumMod val="80000"/>
              <a:lumOff val="20000"/>
            </a:schemeClr>
          </a:solidFill>
          <a:ln w="19050">
            <a:solidFill>
              <a:schemeClr val="lt1"/>
            </a:solidFill>
          </a:ln>
          <a:effectLst/>
        </c:spPr>
      </c:pivotFmt>
      <c:pivotFmt>
        <c:idx val="16"/>
        <c:spPr>
          <a:solidFill>
            <a:schemeClr val="accent4">
              <a:lumMod val="80000"/>
              <a:lumOff val="20000"/>
            </a:schemeClr>
          </a:solidFill>
          <a:ln w="19050">
            <a:solidFill>
              <a:schemeClr val="lt1"/>
            </a:solidFill>
          </a:ln>
          <a:effectLst/>
        </c:spPr>
      </c:pivotFmt>
      <c:pivotFmt>
        <c:idx val="17"/>
        <c:spPr>
          <a:solidFill>
            <a:schemeClr val="accent5">
              <a:lumMod val="80000"/>
              <a:lumOff val="20000"/>
            </a:schemeClr>
          </a:solidFill>
          <a:ln w="19050">
            <a:solidFill>
              <a:schemeClr val="lt1"/>
            </a:solidFill>
          </a:ln>
          <a:effectLst/>
        </c:spPr>
      </c:pivotFmt>
      <c:pivotFmt>
        <c:idx val="18"/>
        <c:spPr>
          <a:solidFill>
            <a:schemeClr val="accent6">
              <a:lumMod val="80000"/>
              <a:lumOff val="20000"/>
            </a:schemeClr>
          </a:solidFill>
          <a:ln w="19050">
            <a:solidFill>
              <a:schemeClr val="lt1"/>
            </a:solidFill>
          </a:ln>
          <a:effectLst/>
        </c:spPr>
      </c:pivotFmt>
      <c:pivotFmt>
        <c:idx val="19"/>
        <c:spPr>
          <a:solidFill>
            <a:schemeClr val="accent1">
              <a:lumMod val="80000"/>
            </a:schemeClr>
          </a:solidFill>
          <a:ln w="19050">
            <a:solidFill>
              <a:schemeClr val="lt1"/>
            </a:solidFill>
          </a:ln>
          <a:effectLst/>
        </c:spPr>
      </c:pivotFmt>
      <c:pivotFmt>
        <c:idx val="20"/>
        <c:spPr>
          <a:solidFill>
            <a:schemeClr val="accent2">
              <a:lumMod val="80000"/>
            </a:schemeClr>
          </a:solidFill>
          <a:ln w="19050">
            <a:solidFill>
              <a:schemeClr val="lt1"/>
            </a:solidFill>
          </a:ln>
          <a:effectLst/>
        </c:spPr>
      </c:pivotFmt>
      <c:pivotFmt>
        <c:idx val="21"/>
        <c:spPr>
          <a:solidFill>
            <a:schemeClr val="accent1"/>
          </a:solidFill>
          <a:ln w="19050">
            <a:solidFill>
              <a:schemeClr val="lt1"/>
            </a:solidFill>
          </a:ln>
          <a:effectLst/>
        </c:spPr>
        <c:marker>
          <c:symbol val="none"/>
        </c:marker>
        <c:dLbl>
          <c:idx val="0"/>
          <c:numFmt formatCode="0.0%;\ \-\ 0.00%;\ &quot;&quot;"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fr-FR"/>
            </a:p>
          </c:txPr>
          <c:dLblPos val="outEnd"/>
          <c:showLegendKey val="1"/>
          <c:showVal val="0"/>
          <c:showCatName val="0"/>
          <c:showSerName val="0"/>
          <c:showPercent val="1"/>
          <c:showBubbleSize val="0"/>
          <c:extLst>
            <c:ext xmlns:c15="http://schemas.microsoft.com/office/drawing/2012/chart" uri="{CE6537A1-D6FC-4f65-9D91-7224C49458BB}"/>
          </c:extLst>
        </c:dLbl>
      </c:pivotFmt>
      <c:pivotFmt>
        <c:idx val="22"/>
        <c:spPr>
          <a:solidFill>
            <a:schemeClr val="accent1"/>
          </a:solidFill>
          <a:ln w="19050">
            <a:solidFill>
              <a:schemeClr val="lt1"/>
            </a:solidFill>
          </a:ln>
          <a:effectLst/>
        </c:spPr>
      </c:pivotFmt>
      <c:pivotFmt>
        <c:idx val="23"/>
        <c:spPr>
          <a:solidFill>
            <a:schemeClr val="accent2"/>
          </a:solidFill>
          <a:ln w="19050">
            <a:solidFill>
              <a:schemeClr val="lt1"/>
            </a:solidFill>
          </a:ln>
          <a:effectLst/>
        </c:spPr>
      </c:pivotFmt>
      <c:pivotFmt>
        <c:idx val="24"/>
        <c:spPr>
          <a:solidFill>
            <a:schemeClr val="accent3"/>
          </a:solidFill>
          <a:ln w="19050">
            <a:solidFill>
              <a:schemeClr val="lt1"/>
            </a:solidFill>
          </a:ln>
          <a:effectLst/>
        </c:spPr>
      </c:pivotFmt>
      <c:pivotFmt>
        <c:idx val="25"/>
        <c:spPr>
          <a:solidFill>
            <a:schemeClr val="accent4"/>
          </a:solidFill>
          <a:ln w="19050">
            <a:solidFill>
              <a:schemeClr val="lt1"/>
            </a:solidFill>
          </a:ln>
          <a:effectLst/>
        </c:spPr>
      </c:pivotFmt>
      <c:pivotFmt>
        <c:idx val="26"/>
        <c:spPr>
          <a:solidFill>
            <a:schemeClr val="accent5"/>
          </a:solidFill>
          <a:ln w="19050">
            <a:solidFill>
              <a:schemeClr val="lt1"/>
            </a:solidFill>
          </a:ln>
          <a:effectLst/>
        </c:spPr>
      </c:pivotFmt>
      <c:pivotFmt>
        <c:idx val="27"/>
        <c:spPr>
          <a:solidFill>
            <a:schemeClr val="accent6"/>
          </a:solidFill>
          <a:ln w="19050">
            <a:solidFill>
              <a:schemeClr val="lt1"/>
            </a:solidFill>
          </a:ln>
          <a:effectLst/>
        </c:spPr>
      </c:pivotFmt>
      <c:pivotFmt>
        <c:idx val="28"/>
        <c:spPr>
          <a:solidFill>
            <a:schemeClr val="accent1">
              <a:lumMod val="60000"/>
            </a:schemeClr>
          </a:solidFill>
          <a:ln w="19050">
            <a:solidFill>
              <a:schemeClr val="lt1"/>
            </a:solidFill>
          </a:ln>
          <a:effectLst/>
        </c:spPr>
      </c:pivotFmt>
      <c:pivotFmt>
        <c:idx val="29"/>
        <c:spPr>
          <a:solidFill>
            <a:schemeClr val="accent2">
              <a:lumMod val="60000"/>
            </a:schemeClr>
          </a:solidFill>
          <a:ln w="19050">
            <a:solidFill>
              <a:schemeClr val="lt1"/>
            </a:solidFill>
          </a:ln>
          <a:effectLst/>
        </c:spPr>
      </c:pivotFmt>
      <c:pivotFmt>
        <c:idx val="30"/>
        <c:spPr>
          <a:solidFill>
            <a:schemeClr val="accent3">
              <a:lumMod val="60000"/>
            </a:schemeClr>
          </a:solidFill>
          <a:ln w="19050">
            <a:solidFill>
              <a:schemeClr val="lt1"/>
            </a:solidFill>
          </a:ln>
          <a:effectLst/>
        </c:spPr>
      </c:pivotFmt>
      <c:pivotFmt>
        <c:idx val="31"/>
        <c:spPr>
          <a:solidFill>
            <a:schemeClr val="accent4">
              <a:lumMod val="60000"/>
            </a:schemeClr>
          </a:solidFill>
          <a:ln w="19050">
            <a:solidFill>
              <a:schemeClr val="lt1"/>
            </a:solidFill>
          </a:ln>
          <a:effectLst/>
        </c:spPr>
      </c:pivotFmt>
      <c:pivotFmt>
        <c:idx val="32"/>
        <c:spPr>
          <a:solidFill>
            <a:schemeClr val="accent5">
              <a:lumMod val="60000"/>
            </a:schemeClr>
          </a:solidFill>
          <a:ln w="19050">
            <a:solidFill>
              <a:schemeClr val="lt1"/>
            </a:solidFill>
          </a:ln>
          <a:effectLst/>
        </c:spPr>
      </c:pivotFmt>
      <c:pivotFmt>
        <c:idx val="33"/>
        <c:spPr>
          <a:solidFill>
            <a:schemeClr val="accent6">
              <a:lumMod val="60000"/>
            </a:schemeClr>
          </a:solidFill>
          <a:ln w="19050">
            <a:solidFill>
              <a:schemeClr val="lt1"/>
            </a:solidFill>
          </a:ln>
          <a:effectLst/>
        </c:spPr>
      </c:pivotFmt>
      <c:pivotFmt>
        <c:idx val="34"/>
        <c:spPr>
          <a:solidFill>
            <a:schemeClr val="accent1">
              <a:lumMod val="80000"/>
              <a:lumOff val="20000"/>
            </a:schemeClr>
          </a:solidFill>
          <a:ln w="19050">
            <a:solidFill>
              <a:schemeClr val="lt1"/>
            </a:solidFill>
          </a:ln>
          <a:effectLst/>
        </c:spPr>
      </c:pivotFmt>
      <c:pivotFmt>
        <c:idx val="35"/>
        <c:spPr>
          <a:solidFill>
            <a:schemeClr val="accent2">
              <a:lumMod val="80000"/>
              <a:lumOff val="20000"/>
            </a:schemeClr>
          </a:solidFill>
          <a:ln w="19050">
            <a:solidFill>
              <a:schemeClr val="lt1"/>
            </a:solidFill>
          </a:ln>
          <a:effectLst/>
        </c:spPr>
      </c:pivotFmt>
      <c:pivotFmt>
        <c:idx val="36"/>
        <c:spPr>
          <a:solidFill>
            <a:schemeClr val="accent3">
              <a:lumMod val="80000"/>
              <a:lumOff val="20000"/>
            </a:schemeClr>
          </a:solidFill>
          <a:ln w="19050">
            <a:solidFill>
              <a:schemeClr val="lt1"/>
            </a:solidFill>
          </a:ln>
          <a:effectLst/>
        </c:spPr>
      </c:pivotFmt>
      <c:pivotFmt>
        <c:idx val="37"/>
        <c:spPr>
          <a:solidFill>
            <a:schemeClr val="accent4">
              <a:lumMod val="80000"/>
              <a:lumOff val="20000"/>
            </a:schemeClr>
          </a:solidFill>
          <a:ln w="19050">
            <a:solidFill>
              <a:schemeClr val="lt1"/>
            </a:solidFill>
          </a:ln>
          <a:effectLst/>
        </c:spPr>
      </c:pivotFmt>
      <c:pivotFmt>
        <c:idx val="38"/>
        <c:spPr>
          <a:solidFill>
            <a:schemeClr val="accent5">
              <a:lumMod val="80000"/>
              <a:lumOff val="20000"/>
            </a:schemeClr>
          </a:solidFill>
          <a:ln w="19050">
            <a:solidFill>
              <a:schemeClr val="lt1"/>
            </a:solidFill>
          </a:ln>
          <a:effectLst/>
        </c:spPr>
      </c:pivotFmt>
      <c:pivotFmt>
        <c:idx val="39"/>
        <c:spPr>
          <a:solidFill>
            <a:schemeClr val="accent6">
              <a:lumMod val="80000"/>
              <a:lumOff val="20000"/>
            </a:schemeClr>
          </a:solidFill>
          <a:ln w="19050">
            <a:solidFill>
              <a:schemeClr val="lt1"/>
            </a:solidFill>
          </a:ln>
          <a:effectLst/>
        </c:spPr>
      </c:pivotFmt>
      <c:pivotFmt>
        <c:idx val="40"/>
        <c:spPr>
          <a:solidFill>
            <a:schemeClr val="accent1">
              <a:lumMod val="80000"/>
            </a:schemeClr>
          </a:solidFill>
          <a:ln w="19050">
            <a:solidFill>
              <a:schemeClr val="lt1"/>
            </a:solidFill>
          </a:ln>
          <a:effectLst/>
        </c:spPr>
      </c:pivotFmt>
      <c:pivotFmt>
        <c:idx val="41"/>
        <c:spPr>
          <a:solidFill>
            <a:schemeClr val="accent2">
              <a:lumMod val="80000"/>
            </a:schemeClr>
          </a:solidFill>
          <a:ln w="19050">
            <a:solidFill>
              <a:schemeClr val="lt1"/>
            </a:solidFill>
          </a:ln>
          <a:effectLst/>
        </c:spPr>
      </c:pivotFmt>
      <c:pivotFmt>
        <c:idx val="42"/>
        <c:spPr>
          <a:solidFill>
            <a:schemeClr val="accent1"/>
          </a:solidFill>
          <a:ln w="19050">
            <a:solidFill>
              <a:schemeClr val="lt1"/>
            </a:solidFill>
          </a:ln>
          <a:effectLst/>
        </c:spPr>
        <c:marker>
          <c:symbol val="none"/>
        </c:marker>
        <c:dLbl>
          <c:idx val="0"/>
          <c:numFmt formatCode="0.0%;\ \-\ 0.00%;\ &quot;&quot;"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fr-FR"/>
            </a:p>
          </c:txPr>
          <c:dLblPos val="outEnd"/>
          <c:showLegendKey val="1"/>
          <c:showVal val="0"/>
          <c:showCatName val="0"/>
          <c:showSerName val="0"/>
          <c:showPercent val="1"/>
          <c:showBubbleSize val="0"/>
          <c:extLst>
            <c:ext xmlns:c15="http://schemas.microsoft.com/office/drawing/2012/chart" uri="{CE6537A1-D6FC-4f65-9D91-7224C49458BB}"/>
          </c:extLst>
        </c:dLbl>
      </c:pivotFmt>
      <c:pivotFmt>
        <c:idx val="43"/>
        <c:spPr>
          <a:solidFill>
            <a:schemeClr val="accent1"/>
          </a:solidFill>
          <a:ln w="19050">
            <a:solidFill>
              <a:schemeClr val="lt1"/>
            </a:solidFill>
          </a:ln>
          <a:effectLst/>
        </c:spPr>
      </c:pivotFmt>
      <c:pivotFmt>
        <c:idx val="44"/>
        <c:spPr>
          <a:solidFill>
            <a:schemeClr val="accent2"/>
          </a:solidFill>
          <a:ln w="19050">
            <a:solidFill>
              <a:schemeClr val="lt1"/>
            </a:solidFill>
          </a:ln>
          <a:effectLst/>
        </c:spPr>
      </c:pivotFmt>
      <c:pivotFmt>
        <c:idx val="45"/>
        <c:spPr>
          <a:solidFill>
            <a:schemeClr val="accent3"/>
          </a:solidFill>
          <a:ln w="19050">
            <a:solidFill>
              <a:schemeClr val="lt1"/>
            </a:solidFill>
          </a:ln>
          <a:effectLst/>
        </c:spPr>
      </c:pivotFmt>
      <c:pivotFmt>
        <c:idx val="46"/>
        <c:spPr>
          <a:solidFill>
            <a:schemeClr val="accent4"/>
          </a:solidFill>
          <a:ln w="19050">
            <a:solidFill>
              <a:schemeClr val="lt1"/>
            </a:solidFill>
          </a:ln>
          <a:effectLst/>
        </c:spPr>
      </c:pivotFmt>
      <c:pivotFmt>
        <c:idx val="47"/>
        <c:spPr>
          <a:solidFill>
            <a:schemeClr val="accent5"/>
          </a:solidFill>
          <a:ln w="19050">
            <a:solidFill>
              <a:schemeClr val="lt1"/>
            </a:solidFill>
          </a:ln>
          <a:effectLst/>
        </c:spPr>
      </c:pivotFmt>
      <c:pivotFmt>
        <c:idx val="48"/>
        <c:spPr>
          <a:solidFill>
            <a:schemeClr val="accent6"/>
          </a:solidFill>
          <a:ln w="19050">
            <a:solidFill>
              <a:schemeClr val="lt1"/>
            </a:solidFill>
          </a:ln>
          <a:effectLst/>
        </c:spPr>
      </c:pivotFmt>
      <c:pivotFmt>
        <c:idx val="49"/>
        <c:spPr>
          <a:solidFill>
            <a:schemeClr val="accent1">
              <a:lumMod val="60000"/>
            </a:schemeClr>
          </a:solidFill>
          <a:ln w="19050">
            <a:solidFill>
              <a:schemeClr val="lt1"/>
            </a:solidFill>
          </a:ln>
          <a:effectLst/>
        </c:spPr>
      </c:pivotFmt>
      <c:pivotFmt>
        <c:idx val="50"/>
        <c:spPr>
          <a:solidFill>
            <a:schemeClr val="accent2">
              <a:lumMod val="60000"/>
            </a:schemeClr>
          </a:solidFill>
          <a:ln w="19050">
            <a:solidFill>
              <a:schemeClr val="lt1"/>
            </a:solidFill>
          </a:ln>
          <a:effectLst/>
        </c:spPr>
      </c:pivotFmt>
      <c:pivotFmt>
        <c:idx val="51"/>
        <c:spPr>
          <a:solidFill>
            <a:schemeClr val="accent3">
              <a:lumMod val="60000"/>
            </a:schemeClr>
          </a:solidFill>
          <a:ln w="19050">
            <a:solidFill>
              <a:schemeClr val="lt1"/>
            </a:solidFill>
          </a:ln>
          <a:effectLst/>
        </c:spPr>
      </c:pivotFmt>
      <c:pivotFmt>
        <c:idx val="52"/>
        <c:spPr>
          <a:solidFill>
            <a:schemeClr val="accent4">
              <a:lumMod val="60000"/>
            </a:schemeClr>
          </a:solidFill>
          <a:ln w="19050">
            <a:solidFill>
              <a:schemeClr val="lt1"/>
            </a:solidFill>
          </a:ln>
          <a:effectLst/>
        </c:spPr>
      </c:pivotFmt>
      <c:pivotFmt>
        <c:idx val="53"/>
        <c:spPr>
          <a:solidFill>
            <a:schemeClr val="accent5">
              <a:lumMod val="60000"/>
            </a:schemeClr>
          </a:solidFill>
          <a:ln w="19050">
            <a:solidFill>
              <a:schemeClr val="lt1"/>
            </a:solidFill>
          </a:ln>
          <a:effectLst/>
        </c:spPr>
      </c:pivotFmt>
      <c:pivotFmt>
        <c:idx val="54"/>
        <c:spPr>
          <a:solidFill>
            <a:schemeClr val="accent6">
              <a:lumMod val="60000"/>
            </a:schemeClr>
          </a:solidFill>
          <a:ln w="19050">
            <a:solidFill>
              <a:schemeClr val="lt1"/>
            </a:solidFill>
          </a:ln>
          <a:effectLst/>
        </c:spPr>
      </c:pivotFmt>
      <c:pivotFmt>
        <c:idx val="55"/>
        <c:spPr>
          <a:solidFill>
            <a:schemeClr val="accent1">
              <a:lumMod val="80000"/>
              <a:lumOff val="20000"/>
            </a:schemeClr>
          </a:solidFill>
          <a:ln w="19050">
            <a:solidFill>
              <a:schemeClr val="lt1"/>
            </a:solidFill>
          </a:ln>
          <a:effectLst/>
        </c:spPr>
      </c:pivotFmt>
      <c:pivotFmt>
        <c:idx val="56"/>
        <c:spPr>
          <a:solidFill>
            <a:schemeClr val="accent2">
              <a:lumMod val="80000"/>
              <a:lumOff val="20000"/>
            </a:schemeClr>
          </a:solidFill>
          <a:ln w="19050">
            <a:solidFill>
              <a:schemeClr val="lt1"/>
            </a:solidFill>
          </a:ln>
          <a:effectLst/>
        </c:spPr>
      </c:pivotFmt>
      <c:pivotFmt>
        <c:idx val="57"/>
        <c:spPr>
          <a:solidFill>
            <a:schemeClr val="accent3">
              <a:lumMod val="80000"/>
              <a:lumOff val="20000"/>
            </a:schemeClr>
          </a:solidFill>
          <a:ln w="19050">
            <a:solidFill>
              <a:schemeClr val="lt1"/>
            </a:solidFill>
          </a:ln>
          <a:effectLst/>
        </c:spPr>
      </c:pivotFmt>
      <c:pivotFmt>
        <c:idx val="58"/>
        <c:spPr>
          <a:solidFill>
            <a:schemeClr val="accent4">
              <a:lumMod val="80000"/>
              <a:lumOff val="20000"/>
            </a:schemeClr>
          </a:solidFill>
          <a:ln w="19050">
            <a:solidFill>
              <a:schemeClr val="lt1"/>
            </a:solidFill>
          </a:ln>
          <a:effectLst/>
        </c:spPr>
      </c:pivotFmt>
      <c:pivotFmt>
        <c:idx val="59"/>
        <c:spPr>
          <a:solidFill>
            <a:schemeClr val="accent5">
              <a:lumMod val="80000"/>
              <a:lumOff val="20000"/>
            </a:schemeClr>
          </a:solidFill>
          <a:ln w="19050">
            <a:solidFill>
              <a:schemeClr val="lt1"/>
            </a:solidFill>
          </a:ln>
          <a:effectLst/>
        </c:spPr>
      </c:pivotFmt>
      <c:pivotFmt>
        <c:idx val="60"/>
        <c:spPr>
          <a:solidFill>
            <a:schemeClr val="accent6">
              <a:lumMod val="80000"/>
              <a:lumOff val="20000"/>
            </a:schemeClr>
          </a:solidFill>
          <a:ln w="19050">
            <a:solidFill>
              <a:schemeClr val="lt1"/>
            </a:solidFill>
          </a:ln>
          <a:effectLst/>
        </c:spPr>
      </c:pivotFmt>
      <c:pivotFmt>
        <c:idx val="61"/>
        <c:spPr>
          <a:solidFill>
            <a:schemeClr val="accent1">
              <a:lumMod val="80000"/>
            </a:schemeClr>
          </a:solidFill>
          <a:ln w="19050">
            <a:solidFill>
              <a:schemeClr val="lt1"/>
            </a:solidFill>
          </a:ln>
          <a:effectLst/>
        </c:spPr>
      </c:pivotFmt>
      <c:pivotFmt>
        <c:idx val="62"/>
        <c:spPr>
          <a:solidFill>
            <a:schemeClr val="accent2">
              <a:lumMod val="80000"/>
            </a:schemeClr>
          </a:solidFill>
          <a:ln w="19050">
            <a:solidFill>
              <a:schemeClr val="lt1"/>
            </a:solidFill>
          </a:ln>
          <a:effectLst/>
        </c:spPr>
      </c:pivotFmt>
    </c:pivotFmts>
    <c:plotArea>
      <c:layout/>
      <c:pieChart>
        <c:varyColors val="1"/>
        <c:dLbls>
          <c:dLblPos val="outEnd"/>
          <c:showLegendKey val="0"/>
          <c:showVal val="1"/>
          <c:showCatName val="0"/>
          <c:showSerName val="0"/>
          <c:showPercent val="0"/>
          <c:showBubbleSize val="0"/>
          <c:showLeaderLines val="0"/>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pivotSource>
    <c:name>[EXCEL SUIVI DES CONSOMMATIONS - Version  FR - Adrianor.xlsx]Conso_tot_EAU!Tab_Evolution_conso_tot_EAU(8)</c:name>
    <c:fmtId val="2"/>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ÉVOLUTION</a:t>
            </a:r>
            <a:r>
              <a:rPr lang="fr-FR" baseline="0"/>
              <a:t> DE LA CONSOMMATION TOTALE D'EAU PAR ANNÉE </a:t>
            </a:r>
            <a:r>
              <a:rPr lang="fr-FR" baseline="30000"/>
              <a:t>(8)</a:t>
            </a:r>
            <a:endParaRPr lang="fr-F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ivotFmts>
      <c:pivotFmt>
        <c:idx val="0"/>
        <c:spPr>
          <a:solidFill>
            <a:schemeClr val="accent6"/>
          </a:solidFill>
          <a:ln w="28575" cap="rnd">
            <a:solidFill>
              <a:schemeClr val="accent6"/>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6"/>
          </a:solidFill>
          <a:ln w="28575" cap="rnd">
            <a:solidFill>
              <a:schemeClr val="accent5"/>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6"/>
          </a:solidFill>
          <a:ln w="28575" cap="rnd">
            <a:solidFill>
              <a:schemeClr val="accent6"/>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chemeClr val="accent6"/>
          </a:solidFill>
          <a:ln w="28575" cap="rnd">
            <a:solidFill>
              <a:schemeClr val="accent5"/>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Lst>
        </c:dLbl>
      </c:pivotFmt>
      <c:pivotFmt>
        <c:idx val="4"/>
        <c:spPr>
          <a:ln w="28575" cap="rnd">
            <a:solidFill>
              <a:schemeClr val="accent6"/>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Lst>
        </c:dLbl>
      </c:pivotFmt>
      <c:pivotFmt>
        <c:idx val="5"/>
        <c:spPr>
          <a:solidFill>
            <a:schemeClr val="accent6"/>
          </a:solidFill>
          <a:ln w="28575" cap="rnd">
            <a:solidFill>
              <a:schemeClr val="accent5"/>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Lst>
        </c:dLbl>
      </c:pivotFmt>
      <c:pivotFmt>
        <c:idx val="6"/>
        <c:spPr>
          <a:solidFill>
            <a:schemeClr val="accent6"/>
          </a:solidFill>
          <a:ln w="28575" cap="rnd">
            <a:solidFill>
              <a:schemeClr val="accent6"/>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Lst>
        </c:dLbl>
      </c:pivotFmt>
    </c:pivotFmts>
    <c:plotArea>
      <c:layout/>
      <c:lineChart>
        <c:grouping val="standard"/>
        <c:varyColors val="0"/>
        <c:ser>
          <c:idx val="0"/>
          <c:order val="0"/>
          <c:tx>
            <c:strRef>
              <c:f>Conso_tot_EAU!$B$3:$B$4</c:f>
              <c:strCache>
                <c:ptCount val="1"/>
                <c:pt idx="0">
                  <c:v>2022</c:v>
                </c:pt>
              </c:strCache>
            </c:strRef>
          </c:tx>
          <c:spPr>
            <a:ln w="28575" cap="rnd">
              <a:solidFill>
                <a:schemeClr val="accent6"/>
              </a:solidFill>
              <a:round/>
            </a:ln>
            <a:effectLst/>
          </c:spPr>
          <c:marker>
            <c:symbol val="none"/>
          </c:marker>
          <c:cat>
            <c:strRef>
              <c:f>Conso_tot_EAU!$A$5:$A$8</c:f>
              <c:strCache>
                <c:ptCount val="3"/>
                <c:pt idx="0">
                  <c:v>janvier</c:v>
                </c:pt>
                <c:pt idx="1">
                  <c:v>février</c:v>
                </c:pt>
                <c:pt idx="2">
                  <c:v>mars</c:v>
                </c:pt>
              </c:strCache>
            </c:strRef>
          </c:cat>
          <c:val>
            <c:numRef>
              <c:f>Conso_tot_EAU!$B$5:$B$8</c:f>
              <c:numCache>
                <c:formatCode>General</c:formatCode>
                <c:ptCount val="3"/>
              </c:numCache>
            </c:numRef>
          </c:val>
          <c:smooth val="0"/>
          <c:extLst>
            <c:ext xmlns:c16="http://schemas.microsoft.com/office/drawing/2014/chart" uri="{C3380CC4-5D6E-409C-BE32-E72D297353CC}">
              <c16:uniqueId val="{00000000-019C-42FF-89CE-56CBC437D083}"/>
            </c:ext>
          </c:extLst>
        </c:ser>
        <c:dLbls>
          <c:showLegendKey val="0"/>
          <c:showVal val="0"/>
          <c:showCatName val="0"/>
          <c:showSerName val="0"/>
          <c:showPercent val="0"/>
          <c:showBubbleSize val="0"/>
        </c:dLbls>
        <c:smooth val="0"/>
        <c:axId val="573599152"/>
        <c:axId val="573613296"/>
      </c:lineChart>
      <c:catAx>
        <c:axId val="5735991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crossAx val="573613296"/>
        <c:crosses val="autoZero"/>
        <c:auto val="1"/>
        <c:lblAlgn val="ctr"/>
        <c:lblOffset val="100"/>
        <c:noMultiLvlLbl val="0"/>
      </c:catAx>
      <c:valAx>
        <c:axId val="57361329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r>
                  <a:rPr lang="fr-FR" sz="1100"/>
                  <a:t>CONSOMMATION</a:t>
                </a:r>
                <a:r>
                  <a:rPr lang="fr-FR" sz="1100" baseline="0"/>
                  <a:t> D'EAU EN M</a:t>
                </a:r>
                <a:r>
                  <a:rPr lang="fr-FR" sz="1100" b="0" i="0" u="none" strike="noStrike" baseline="0">
                    <a:effectLst/>
                  </a:rPr>
                  <a:t>³</a:t>
                </a:r>
                <a:endParaRPr lang="fr-FR" sz="1100"/>
              </a:p>
            </c:rich>
          </c:tx>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fr-FR"/>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crossAx val="5735991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pivotSource>
    <c:name>[EXCEL SUIVI DES CONSOMMATIONS - Version  FR - Adrianor.xlsx]Conso_tot_EAU!Tab_histo_conso_tot_EAU(9)</c:name>
    <c:fmtId val="2"/>
  </c:pivotSource>
  <c:chart>
    <c:title>
      <c:tx>
        <c:rich>
          <a:bodyPr rot="0" spcFirstLastPara="1" vertOverflow="ellipsis" vert="horz" wrap="square" anchor="ctr" anchorCtr="1"/>
          <a:lstStyle/>
          <a:p>
            <a:pPr>
              <a:defRPr sz="1400" b="0" i="0" u="none" strike="noStrike" kern="1200" cap="all" spc="50" baseline="0">
                <a:solidFill>
                  <a:schemeClr val="tx1">
                    <a:lumMod val="65000"/>
                    <a:lumOff val="35000"/>
                  </a:schemeClr>
                </a:solidFill>
                <a:latin typeface="+mn-lt"/>
                <a:ea typeface="+mn-ea"/>
                <a:cs typeface="+mn-cs"/>
              </a:defRPr>
            </a:pPr>
            <a:r>
              <a:rPr lang="en-US" sz="1400" b="0"/>
              <a:t>CONSOMMATION TOTALE D'EAU PAR ANNÉE </a:t>
            </a:r>
            <a:r>
              <a:rPr lang="en-US" sz="1400" b="0" baseline="30000"/>
              <a:t>(9)</a:t>
            </a:r>
            <a:endParaRPr lang="en-US" sz="1400" b="0"/>
          </a:p>
        </c:rich>
      </c:tx>
      <c:overlay val="0"/>
      <c:spPr>
        <a:noFill/>
        <a:ln>
          <a:noFill/>
        </a:ln>
        <a:effectLst/>
      </c:spPr>
      <c:txPr>
        <a:bodyPr rot="0" spcFirstLastPara="1" vertOverflow="ellipsis" vert="horz" wrap="square" anchor="ctr" anchorCtr="1"/>
        <a:lstStyle/>
        <a:p>
          <a:pPr>
            <a:defRPr sz="1400" b="0" i="0" u="none" strike="noStrike" kern="1200" cap="all" spc="50" baseline="0">
              <a:solidFill>
                <a:schemeClr val="tx1">
                  <a:lumMod val="65000"/>
                  <a:lumOff val="35000"/>
                </a:schemeClr>
              </a:solidFill>
              <a:latin typeface="+mn-lt"/>
              <a:ea typeface="+mn-ea"/>
              <a:cs typeface="+mn-cs"/>
            </a:defRPr>
          </a:pPr>
          <a:endParaRPr lang="fr-FR"/>
        </a:p>
      </c:txPr>
    </c:title>
    <c:autoTitleDeleted val="0"/>
    <c:pivotFmts>
      <c:pivotFmt>
        <c:idx val="0"/>
        <c:spPr>
          <a:gradFill flip="none" rotWithShape="1">
            <a:gsLst>
              <a:gs pos="0">
                <a:schemeClr val="accent6"/>
              </a:gs>
              <a:gs pos="75000">
                <a:schemeClr val="accent6">
                  <a:lumMod val="60000"/>
                  <a:lumOff val="40000"/>
                </a:schemeClr>
              </a:gs>
              <a:gs pos="51000">
                <a:schemeClr val="accent6">
                  <a:alpha val="75000"/>
                </a:schemeClr>
              </a:gs>
              <a:gs pos="100000">
                <a:schemeClr val="accent6">
                  <a:lumMod val="20000"/>
                  <a:lumOff val="80000"/>
                  <a:alpha val="15000"/>
                </a:schemeClr>
              </a:gs>
            </a:gsLst>
            <a:lin ang="5400000" scaled="0"/>
          </a:gra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
        <c:spPr>
          <a:gradFill flip="none" rotWithShape="1">
            <a:gsLst>
              <a:gs pos="0">
                <a:schemeClr val="accent5"/>
              </a:gs>
              <a:gs pos="75000">
                <a:schemeClr val="accent5">
                  <a:lumMod val="60000"/>
                  <a:lumOff val="40000"/>
                </a:schemeClr>
              </a:gs>
              <a:gs pos="51000">
                <a:schemeClr val="accent5">
                  <a:alpha val="75000"/>
                </a:schemeClr>
              </a:gs>
              <a:gs pos="100000">
                <a:schemeClr val="accent5">
                  <a:lumMod val="20000"/>
                  <a:lumOff val="80000"/>
                  <a:alpha val="15000"/>
                </a:schemeClr>
              </a:gs>
            </a:gsLst>
            <a:lin ang="5400000" scaled="0"/>
          </a:gra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
        <c:spPr>
          <a:gradFill flip="none" rotWithShape="1">
            <a:gsLst>
              <a:gs pos="0">
                <a:schemeClr val="accent6"/>
              </a:gs>
              <a:gs pos="75000">
                <a:schemeClr val="accent6">
                  <a:lumMod val="60000"/>
                  <a:lumOff val="40000"/>
                </a:schemeClr>
              </a:gs>
              <a:gs pos="51000">
                <a:schemeClr val="accent6">
                  <a:alpha val="75000"/>
                </a:schemeClr>
              </a:gs>
              <a:gs pos="100000">
                <a:schemeClr val="accent6">
                  <a:lumMod val="20000"/>
                  <a:lumOff val="80000"/>
                  <a:alpha val="15000"/>
                </a:schemeClr>
              </a:gs>
            </a:gsLst>
            <a:lin ang="5400000" scaled="0"/>
          </a:gra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3"/>
        <c:spPr>
          <a:gradFill flip="none" rotWithShape="1">
            <a:gsLst>
              <a:gs pos="0">
                <a:schemeClr val="accent5"/>
              </a:gs>
              <a:gs pos="75000">
                <a:schemeClr val="accent5">
                  <a:lumMod val="60000"/>
                  <a:lumOff val="40000"/>
                </a:schemeClr>
              </a:gs>
              <a:gs pos="51000">
                <a:schemeClr val="accent5">
                  <a:alpha val="75000"/>
                </a:schemeClr>
              </a:gs>
              <a:gs pos="100000">
                <a:schemeClr val="accent5">
                  <a:lumMod val="20000"/>
                  <a:lumOff val="80000"/>
                  <a:alpha val="15000"/>
                </a:schemeClr>
              </a:gs>
            </a:gsLst>
            <a:lin ang="5400000" scaled="0"/>
          </a:gra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4"/>
        <c:spPr>
          <a:gradFill flip="none" rotWithShape="1">
            <a:gsLst>
              <a:gs pos="0">
                <a:schemeClr val="accent6"/>
              </a:gs>
              <a:gs pos="75000">
                <a:schemeClr val="accent6">
                  <a:lumMod val="60000"/>
                  <a:lumOff val="40000"/>
                </a:schemeClr>
              </a:gs>
              <a:gs pos="51000">
                <a:schemeClr val="accent6">
                  <a:alpha val="75000"/>
                </a:schemeClr>
              </a:gs>
              <a:gs pos="100000">
                <a:schemeClr val="accent6">
                  <a:lumMod val="20000"/>
                  <a:lumOff val="80000"/>
                  <a:alpha val="15000"/>
                </a:schemeClr>
              </a:gs>
            </a:gsLst>
            <a:lin ang="5400000" scaled="0"/>
          </a:gra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5"/>
        <c:spPr>
          <a:gradFill flip="none" rotWithShape="1">
            <a:gsLst>
              <a:gs pos="0">
                <a:schemeClr val="accent5"/>
              </a:gs>
              <a:gs pos="75000">
                <a:schemeClr val="accent5">
                  <a:lumMod val="60000"/>
                  <a:lumOff val="40000"/>
                </a:schemeClr>
              </a:gs>
              <a:gs pos="51000">
                <a:schemeClr val="accent5">
                  <a:alpha val="75000"/>
                </a:schemeClr>
              </a:gs>
              <a:gs pos="100000">
                <a:schemeClr val="accent5">
                  <a:lumMod val="20000"/>
                  <a:lumOff val="80000"/>
                  <a:alpha val="15000"/>
                </a:schemeClr>
              </a:gs>
            </a:gsLst>
            <a:lin ang="5400000" scaled="0"/>
          </a:gra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6"/>
        <c:spPr>
          <a:gradFill flip="none" rotWithShape="1">
            <a:gsLst>
              <a:gs pos="0">
                <a:schemeClr val="accent6"/>
              </a:gs>
              <a:gs pos="75000">
                <a:schemeClr val="accent6">
                  <a:lumMod val="60000"/>
                  <a:lumOff val="40000"/>
                </a:schemeClr>
              </a:gs>
              <a:gs pos="51000">
                <a:schemeClr val="accent6">
                  <a:alpha val="75000"/>
                </a:schemeClr>
              </a:gs>
              <a:gs pos="100000">
                <a:schemeClr val="accent6">
                  <a:lumMod val="20000"/>
                  <a:lumOff val="80000"/>
                  <a:alpha val="15000"/>
                </a:schemeClr>
              </a:gs>
            </a:gsLst>
            <a:lin ang="5400000" scaled="0"/>
          </a:gra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Conso_tot_EAU!$B$20:$B$21</c:f>
              <c:strCache>
                <c:ptCount val="1"/>
                <c:pt idx="0">
                  <c:v>2022</c:v>
                </c:pt>
              </c:strCache>
            </c:strRef>
          </c:tx>
          <c:spPr>
            <a:gradFill flip="none" rotWithShape="1">
              <a:gsLst>
                <a:gs pos="0">
                  <a:schemeClr val="accent6"/>
                </a:gs>
                <a:gs pos="75000">
                  <a:schemeClr val="accent6">
                    <a:lumMod val="60000"/>
                    <a:lumOff val="40000"/>
                  </a:schemeClr>
                </a:gs>
                <a:gs pos="51000">
                  <a:schemeClr val="accent6">
                    <a:alpha val="75000"/>
                  </a:schemeClr>
                </a:gs>
                <a:gs pos="100000">
                  <a:schemeClr val="accent6">
                    <a:lumMod val="20000"/>
                    <a:lumOff val="80000"/>
                    <a:alpha val="15000"/>
                  </a:schemeClr>
                </a:gs>
              </a:gsLst>
              <a:lin ang="5400000" scaled="0"/>
            </a:gra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Conso_tot_EAU!$A$22</c:f>
              <c:strCache>
                <c:ptCount val="1"/>
                <c:pt idx="0">
                  <c:v>Total</c:v>
                </c:pt>
              </c:strCache>
            </c:strRef>
          </c:cat>
          <c:val>
            <c:numRef>
              <c:f>Conso_tot_EAU!$B$22</c:f>
              <c:numCache>
                <c:formatCode>#\ ##0" m³"</c:formatCode>
                <c:ptCount val="1"/>
              </c:numCache>
            </c:numRef>
          </c:val>
          <c:extLst>
            <c:ext xmlns:c16="http://schemas.microsoft.com/office/drawing/2014/chart" uri="{C3380CC4-5D6E-409C-BE32-E72D297353CC}">
              <c16:uniqueId val="{00000000-C984-46F5-B859-FDB89012485F}"/>
            </c:ext>
          </c:extLst>
        </c:ser>
        <c:dLbls>
          <c:dLblPos val="outEnd"/>
          <c:showLegendKey val="0"/>
          <c:showVal val="1"/>
          <c:showCatName val="0"/>
          <c:showSerName val="0"/>
          <c:showPercent val="0"/>
          <c:showBubbleSize val="0"/>
        </c:dLbls>
        <c:gapWidth val="355"/>
        <c:overlap val="-70"/>
        <c:axId val="560060144"/>
        <c:axId val="560083024"/>
      </c:barChart>
      <c:catAx>
        <c:axId val="560060144"/>
        <c:scaling>
          <c:orientation val="minMax"/>
        </c:scaling>
        <c:delete val="1"/>
        <c:axPos val="b"/>
        <c:numFmt formatCode="General" sourceLinked="1"/>
        <c:majorTickMark val="out"/>
        <c:minorTickMark val="none"/>
        <c:tickLblPos val="nextTo"/>
        <c:crossAx val="560083024"/>
        <c:crosses val="autoZero"/>
        <c:auto val="1"/>
        <c:lblAlgn val="ctr"/>
        <c:lblOffset val="100"/>
        <c:noMultiLvlLbl val="0"/>
      </c:catAx>
      <c:valAx>
        <c:axId val="560083024"/>
        <c:scaling>
          <c:orientation val="minMax"/>
        </c:scaling>
        <c:delete val="1"/>
        <c:axPos val="l"/>
        <c:numFmt formatCode="#\ ##0&quot; m³&quot;" sourceLinked="1"/>
        <c:majorTickMark val="none"/>
        <c:minorTickMark val="none"/>
        <c:tickLblPos val="nextTo"/>
        <c:crossAx val="56006014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pivotSource>
    <c:name>[EXCEL SUIVI DES CONSOMMATIONS - Version  FR - Adrianor.xlsx]Conso_tot_EAU!Tab_histo_conso_postes_EAU(10)</c:name>
    <c:fmtId val="2"/>
  </c:pivotSource>
  <c:chart>
    <c:title>
      <c:tx>
        <c:rich>
          <a:bodyPr rot="0" spcFirstLastPara="1" vertOverflow="ellipsis" vert="horz" wrap="square" anchor="ctr" anchorCtr="1"/>
          <a:lstStyle/>
          <a:p>
            <a:pPr>
              <a:defRPr sz="1400" b="0" i="0" u="none" strike="noStrike" kern="1200" cap="all" spc="50" baseline="0">
                <a:solidFill>
                  <a:schemeClr val="tx1">
                    <a:lumMod val="65000"/>
                    <a:lumOff val="35000"/>
                  </a:schemeClr>
                </a:solidFill>
                <a:latin typeface="+mn-lt"/>
                <a:ea typeface="+mn-ea"/>
                <a:cs typeface="+mn-cs"/>
              </a:defRPr>
            </a:pPr>
            <a:r>
              <a:rPr lang="en-US" sz="1400" b="0"/>
              <a:t>COÛT</a:t>
            </a:r>
            <a:r>
              <a:rPr lang="en-US" sz="1400" b="0" baseline="0"/>
              <a:t> DE LA CONSOMMATION EN EAU PAR ANNÉE </a:t>
            </a:r>
            <a:r>
              <a:rPr lang="en-US" sz="1400" b="0" baseline="30000"/>
              <a:t>(10)</a:t>
            </a:r>
            <a:endParaRPr lang="en-US" sz="1400" b="0"/>
          </a:p>
        </c:rich>
      </c:tx>
      <c:overlay val="0"/>
      <c:spPr>
        <a:noFill/>
        <a:ln>
          <a:noFill/>
        </a:ln>
        <a:effectLst/>
      </c:spPr>
      <c:txPr>
        <a:bodyPr rot="0" spcFirstLastPara="1" vertOverflow="ellipsis" vert="horz" wrap="square" anchor="ctr" anchorCtr="1"/>
        <a:lstStyle/>
        <a:p>
          <a:pPr>
            <a:defRPr sz="1400" b="0" i="0" u="none" strike="noStrike" kern="1200" cap="all" spc="50" baseline="0">
              <a:solidFill>
                <a:schemeClr val="tx1">
                  <a:lumMod val="65000"/>
                  <a:lumOff val="35000"/>
                </a:schemeClr>
              </a:solidFill>
              <a:latin typeface="+mn-lt"/>
              <a:ea typeface="+mn-ea"/>
              <a:cs typeface="+mn-cs"/>
            </a:defRPr>
          </a:pPr>
          <a:endParaRPr lang="fr-FR"/>
        </a:p>
      </c:txPr>
    </c:title>
    <c:autoTitleDeleted val="0"/>
    <c:pivotFmts>
      <c:pivotFmt>
        <c:idx val="0"/>
        <c:spPr>
          <a:gradFill flip="none" rotWithShape="1">
            <a:gsLst>
              <a:gs pos="0">
                <a:schemeClr val="accent6"/>
              </a:gs>
              <a:gs pos="75000">
                <a:schemeClr val="accent6">
                  <a:lumMod val="60000"/>
                  <a:lumOff val="40000"/>
                </a:schemeClr>
              </a:gs>
              <a:gs pos="51000">
                <a:schemeClr val="accent6">
                  <a:alpha val="75000"/>
                </a:schemeClr>
              </a:gs>
              <a:gs pos="100000">
                <a:schemeClr val="accent6">
                  <a:lumMod val="20000"/>
                  <a:lumOff val="80000"/>
                  <a:alpha val="15000"/>
                </a:schemeClr>
              </a:gs>
            </a:gsLst>
            <a:lin ang="5400000" scaled="0"/>
          </a:gra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
        <c:spPr>
          <a:gradFill flip="none" rotWithShape="1">
            <a:gsLst>
              <a:gs pos="0">
                <a:schemeClr val="accent5"/>
              </a:gs>
              <a:gs pos="75000">
                <a:schemeClr val="accent5">
                  <a:lumMod val="60000"/>
                  <a:lumOff val="40000"/>
                </a:schemeClr>
              </a:gs>
              <a:gs pos="51000">
                <a:schemeClr val="accent5">
                  <a:alpha val="75000"/>
                </a:schemeClr>
              </a:gs>
              <a:gs pos="100000">
                <a:schemeClr val="accent5">
                  <a:lumMod val="20000"/>
                  <a:lumOff val="80000"/>
                  <a:alpha val="15000"/>
                </a:schemeClr>
              </a:gs>
            </a:gsLst>
            <a:lin ang="5400000" scaled="0"/>
          </a:gra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
        <c:spPr>
          <a:gradFill flip="none" rotWithShape="1">
            <a:gsLst>
              <a:gs pos="0">
                <a:schemeClr val="accent6"/>
              </a:gs>
              <a:gs pos="75000">
                <a:schemeClr val="accent6">
                  <a:lumMod val="60000"/>
                  <a:lumOff val="40000"/>
                </a:schemeClr>
              </a:gs>
              <a:gs pos="51000">
                <a:schemeClr val="accent6">
                  <a:alpha val="75000"/>
                </a:schemeClr>
              </a:gs>
              <a:gs pos="100000">
                <a:schemeClr val="accent6">
                  <a:lumMod val="20000"/>
                  <a:lumOff val="80000"/>
                  <a:alpha val="15000"/>
                </a:schemeClr>
              </a:gs>
            </a:gsLst>
            <a:lin ang="5400000" scaled="0"/>
          </a:gra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3"/>
        <c:spPr>
          <a:gradFill flip="none" rotWithShape="1">
            <a:gsLst>
              <a:gs pos="0">
                <a:schemeClr val="accent5"/>
              </a:gs>
              <a:gs pos="75000">
                <a:schemeClr val="accent5">
                  <a:lumMod val="60000"/>
                  <a:lumOff val="40000"/>
                </a:schemeClr>
              </a:gs>
              <a:gs pos="51000">
                <a:schemeClr val="accent5">
                  <a:alpha val="75000"/>
                </a:schemeClr>
              </a:gs>
              <a:gs pos="100000">
                <a:schemeClr val="accent5">
                  <a:lumMod val="20000"/>
                  <a:lumOff val="80000"/>
                  <a:alpha val="15000"/>
                </a:schemeClr>
              </a:gs>
            </a:gsLst>
            <a:lin ang="5400000" scaled="0"/>
          </a:gra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4"/>
        <c:spPr>
          <a:gradFill flip="none" rotWithShape="1">
            <a:gsLst>
              <a:gs pos="0">
                <a:schemeClr val="accent6"/>
              </a:gs>
              <a:gs pos="75000">
                <a:schemeClr val="accent6">
                  <a:lumMod val="60000"/>
                  <a:lumOff val="40000"/>
                </a:schemeClr>
              </a:gs>
              <a:gs pos="51000">
                <a:schemeClr val="accent6">
                  <a:alpha val="75000"/>
                </a:schemeClr>
              </a:gs>
              <a:gs pos="100000">
                <a:schemeClr val="accent6">
                  <a:lumMod val="20000"/>
                  <a:lumOff val="80000"/>
                  <a:alpha val="15000"/>
                </a:schemeClr>
              </a:gs>
            </a:gsLst>
            <a:lin ang="5400000" scaled="0"/>
          </a:gra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5"/>
        <c:spPr>
          <a:gradFill flip="none" rotWithShape="1">
            <a:gsLst>
              <a:gs pos="0">
                <a:schemeClr val="accent5"/>
              </a:gs>
              <a:gs pos="75000">
                <a:schemeClr val="accent5">
                  <a:lumMod val="60000"/>
                  <a:lumOff val="40000"/>
                </a:schemeClr>
              </a:gs>
              <a:gs pos="51000">
                <a:schemeClr val="accent5">
                  <a:alpha val="75000"/>
                </a:schemeClr>
              </a:gs>
              <a:gs pos="100000">
                <a:schemeClr val="accent5">
                  <a:lumMod val="20000"/>
                  <a:lumOff val="80000"/>
                  <a:alpha val="15000"/>
                </a:schemeClr>
              </a:gs>
            </a:gsLst>
            <a:lin ang="5400000" scaled="0"/>
          </a:gra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6"/>
        <c:spPr>
          <a:gradFill flip="none" rotWithShape="1">
            <a:gsLst>
              <a:gs pos="0">
                <a:schemeClr val="accent6"/>
              </a:gs>
              <a:gs pos="75000">
                <a:schemeClr val="accent6">
                  <a:lumMod val="60000"/>
                  <a:lumOff val="40000"/>
                </a:schemeClr>
              </a:gs>
              <a:gs pos="51000">
                <a:schemeClr val="accent6">
                  <a:alpha val="75000"/>
                </a:schemeClr>
              </a:gs>
              <a:gs pos="100000">
                <a:schemeClr val="accent6">
                  <a:lumMod val="20000"/>
                  <a:lumOff val="80000"/>
                  <a:alpha val="15000"/>
                </a:schemeClr>
              </a:gs>
            </a:gsLst>
            <a:lin ang="5400000" scaled="0"/>
          </a:gra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Conso_tot_EAU!$B$25:$B$26</c:f>
              <c:strCache>
                <c:ptCount val="1"/>
                <c:pt idx="0">
                  <c:v>2022</c:v>
                </c:pt>
              </c:strCache>
            </c:strRef>
          </c:tx>
          <c:spPr>
            <a:gradFill flip="none" rotWithShape="1">
              <a:gsLst>
                <a:gs pos="0">
                  <a:schemeClr val="accent6"/>
                </a:gs>
                <a:gs pos="75000">
                  <a:schemeClr val="accent6">
                    <a:lumMod val="60000"/>
                    <a:lumOff val="40000"/>
                  </a:schemeClr>
                </a:gs>
                <a:gs pos="51000">
                  <a:schemeClr val="accent6">
                    <a:alpha val="75000"/>
                  </a:schemeClr>
                </a:gs>
                <a:gs pos="100000">
                  <a:schemeClr val="accent6">
                    <a:lumMod val="20000"/>
                    <a:lumOff val="80000"/>
                    <a:alpha val="15000"/>
                  </a:schemeClr>
                </a:gs>
              </a:gsLst>
              <a:lin ang="5400000" scaled="0"/>
            </a:gra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Conso_tot_EAU!$A$27</c:f>
              <c:strCache>
                <c:ptCount val="1"/>
                <c:pt idx="0">
                  <c:v>Total</c:v>
                </c:pt>
              </c:strCache>
            </c:strRef>
          </c:cat>
          <c:val>
            <c:numRef>
              <c:f>Conso_tot_EAU!$B$27</c:f>
              <c:numCache>
                <c:formatCode>#\ ##0\ "€"</c:formatCode>
                <c:ptCount val="1"/>
                <c:pt idx="0">
                  <c:v>0</c:v>
                </c:pt>
              </c:numCache>
            </c:numRef>
          </c:val>
          <c:extLst>
            <c:ext xmlns:c16="http://schemas.microsoft.com/office/drawing/2014/chart" uri="{C3380CC4-5D6E-409C-BE32-E72D297353CC}">
              <c16:uniqueId val="{00000000-3E43-4324-8C71-B23DD31C2C88}"/>
            </c:ext>
          </c:extLst>
        </c:ser>
        <c:dLbls>
          <c:dLblPos val="outEnd"/>
          <c:showLegendKey val="0"/>
          <c:showVal val="1"/>
          <c:showCatName val="0"/>
          <c:showSerName val="0"/>
          <c:showPercent val="0"/>
          <c:showBubbleSize val="0"/>
        </c:dLbls>
        <c:gapWidth val="355"/>
        <c:overlap val="-70"/>
        <c:axId val="254376304"/>
        <c:axId val="254370896"/>
      </c:barChart>
      <c:catAx>
        <c:axId val="254376304"/>
        <c:scaling>
          <c:orientation val="minMax"/>
        </c:scaling>
        <c:delete val="1"/>
        <c:axPos val="b"/>
        <c:numFmt formatCode="General" sourceLinked="1"/>
        <c:majorTickMark val="none"/>
        <c:minorTickMark val="none"/>
        <c:tickLblPos val="nextTo"/>
        <c:crossAx val="254370896"/>
        <c:crosses val="autoZero"/>
        <c:auto val="1"/>
        <c:lblAlgn val="ctr"/>
        <c:lblOffset val="100"/>
        <c:noMultiLvlLbl val="0"/>
      </c:catAx>
      <c:valAx>
        <c:axId val="254370896"/>
        <c:scaling>
          <c:orientation val="minMax"/>
        </c:scaling>
        <c:delete val="1"/>
        <c:axPos val="l"/>
        <c:numFmt formatCode="#\ ##0\ &quot;€&quot;" sourceLinked="1"/>
        <c:majorTickMark val="none"/>
        <c:minorTickMark val="none"/>
        <c:tickLblPos val="nextTo"/>
        <c:crossAx val="254376304"/>
        <c:crosses val="autoZero"/>
        <c:crossBetween val="between"/>
      </c:valAx>
      <c:spPr>
        <a:noFill/>
        <a:ln w="25400">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pivotSource>
    <c:name>[EXCEL SUIVI DES CONSOMMATIONS - Version  FR - Adrianor.xlsx]Conso_postes_EAU!Tab_histo_conso_postes_EAU(11)</c:name>
    <c:fmtId val="2"/>
  </c:pivotSource>
  <c:chart>
    <c:title>
      <c:tx>
        <c:rich>
          <a:bodyPr rot="0" spcFirstLastPara="1" vertOverflow="ellipsis" vert="horz" wrap="square" anchor="ctr" anchorCtr="1"/>
          <a:lstStyle/>
          <a:p>
            <a:pPr>
              <a:defRPr sz="1400" b="0" i="0" u="none" strike="noStrike" kern="1200" cap="all" spc="50" baseline="0">
                <a:solidFill>
                  <a:schemeClr val="tx1">
                    <a:lumMod val="65000"/>
                    <a:lumOff val="35000"/>
                  </a:schemeClr>
                </a:solidFill>
                <a:latin typeface="+mn-lt"/>
                <a:ea typeface="+mn-ea"/>
                <a:cs typeface="+mn-cs"/>
              </a:defRPr>
            </a:pPr>
            <a:r>
              <a:rPr lang="fr-FR" sz="1400" b="0"/>
              <a:t>CONSOMMATION</a:t>
            </a:r>
            <a:r>
              <a:rPr lang="fr-FR" sz="1400" b="0" baseline="0"/>
              <a:t> D'eau des diffÉrents postes par annÉe </a:t>
            </a:r>
            <a:r>
              <a:rPr lang="fr-FR" sz="1400" b="0" baseline="30000"/>
              <a:t>(11)</a:t>
            </a:r>
            <a:endParaRPr lang="fr-FR" sz="1400" b="0"/>
          </a:p>
        </c:rich>
      </c:tx>
      <c:overlay val="0"/>
      <c:spPr>
        <a:noFill/>
        <a:ln>
          <a:noFill/>
        </a:ln>
        <a:effectLst/>
      </c:spPr>
      <c:txPr>
        <a:bodyPr rot="0" spcFirstLastPara="1" vertOverflow="ellipsis" vert="horz" wrap="square" anchor="ctr" anchorCtr="1"/>
        <a:lstStyle/>
        <a:p>
          <a:pPr>
            <a:defRPr sz="1400" b="0" i="0" u="none" strike="noStrike" kern="1200" cap="all" spc="50" baseline="0">
              <a:solidFill>
                <a:schemeClr val="tx1">
                  <a:lumMod val="65000"/>
                  <a:lumOff val="35000"/>
                </a:schemeClr>
              </a:solidFill>
              <a:latin typeface="+mn-lt"/>
              <a:ea typeface="+mn-ea"/>
              <a:cs typeface="+mn-cs"/>
            </a:defRPr>
          </a:pPr>
          <a:endParaRPr lang="fr-FR"/>
        </a:p>
      </c:txPr>
    </c:title>
    <c:autoTitleDeleted val="0"/>
    <c:pivotFmts>
      <c:pivotFmt>
        <c:idx val="0"/>
        <c:spPr>
          <a:gradFill flip="none" rotWithShape="1">
            <a:gsLst>
              <a:gs pos="0">
                <a:schemeClr val="accent6"/>
              </a:gs>
              <a:gs pos="75000">
                <a:schemeClr val="accent6">
                  <a:lumMod val="60000"/>
                  <a:lumOff val="40000"/>
                </a:schemeClr>
              </a:gs>
              <a:gs pos="51000">
                <a:schemeClr val="accent6">
                  <a:alpha val="75000"/>
                </a:schemeClr>
              </a:gs>
              <a:gs pos="100000">
                <a:schemeClr val="accent6">
                  <a:lumMod val="20000"/>
                  <a:lumOff val="80000"/>
                  <a:alpha val="15000"/>
                </a:schemeClr>
              </a:gs>
            </a:gsLst>
            <a:lin ang="5400000" scaled="0"/>
          </a:gra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Lst>
        </c:dLbl>
      </c:pivotFmt>
      <c:pivotFmt>
        <c:idx val="1"/>
        <c:spPr>
          <a:gradFill flip="none" rotWithShape="1">
            <a:gsLst>
              <a:gs pos="0">
                <a:schemeClr val="accent5"/>
              </a:gs>
              <a:gs pos="75000">
                <a:schemeClr val="accent5">
                  <a:lumMod val="60000"/>
                  <a:lumOff val="40000"/>
                </a:schemeClr>
              </a:gs>
              <a:gs pos="51000">
                <a:schemeClr val="accent5">
                  <a:alpha val="75000"/>
                </a:schemeClr>
              </a:gs>
              <a:gs pos="100000">
                <a:schemeClr val="accent5">
                  <a:lumMod val="20000"/>
                  <a:lumOff val="80000"/>
                  <a:alpha val="15000"/>
                </a:schemeClr>
              </a:gs>
            </a:gsLst>
            <a:lin ang="5400000" scaled="0"/>
          </a:gra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Lst>
        </c:dLbl>
      </c:pivotFmt>
      <c:pivotFmt>
        <c:idx val="2"/>
        <c:spPr>
          <a:gradFill flip="none" rotWithShape="1">
            <a:gsLst>
              <a:gs pos="0">
                <a:schemeClr val="accent6"/>
              </a:gs>
              <a:gs pos="75000">
                <a:schemeClr val="accent6">
                  <a:lumMod val="60000"/>
                  <a:lumOff val="40000"/>
                </a:schemeClr>
              </a:gs>
              <a:gs pos="51000">
                <a:schemeClr val="accent6">
                  <a:alpha val="75000"/>
                </a:schemeClr>
              </a:gs>
              <a:gs pos="100000">
                <a:schemeClr val="accent6">
                  <a:lumMod val="20000"/>
                  <a:lumOff val="80000"/>
                  <a:alpha val="15000"/>
                </a:schemeClr>
              </a:gs>
            </a:gsLst>
            <a:lin ang="5400000" scaled="0"/>
          </a:gra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Lst>
        </c:dLbl>
      </c:pivotFmt>
      <c:pivotFmt>
        <c:idx val="3"/>
        <c:spPr>
          <a:gradFill flip="none" rotWithShape="1">
            <a:gsLst>
              <a:gs pos="0">
                <a:schemeClr val="accent5"/>
              </a:gs>
              <a:gs pos="75000">
                <a:schemeClr val="accent5">
                  <a:lumMod val="60000"/>
                  <a:lumOff val="40000"/>
                </a:schemeClr>
              </a:gs>
              <a:gs pos="51000">
                <a:schemeClr val="accent5">
                  <a:alpha val="75000"/>
                </a:schemeClr>
              </a:gs>
              <a:gs pos="100000">
                <a:schemeClr val="accent5">
                  <a:lumMod val="20000"/>
                  <a:lumOff val="80000"/>
                  <a:alpha val="15000"/>
                </a:schemeClr>
              </a:gs>
            </a:gsLst>
            <a:lin ang="5400000" scaled="0"/>
          </a:gra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Lst>
        </c:dLbl>
      </c:pivotFmt>
      <c:pivotFmt>
        <c:idx val="4"/>
        <c:spPr>
          <a:gradFill flip="none" rotWithShape="1">
            <a:gsLst>
              <a:gs pos="0">
                <a:schemeClr val="accent6"/>
              </a:gs>
              <a:gs pos="75000">
                <a:schemeClr val="accent6">
                  <a:lumMod val="60000"/>
                  <a:lumOff val="40000"/>
                </a:schemeClr>
              </a:gs>
              <a:gs pos="51000">
                <a:schemeClr val="accent6">
                  <a:alpha val="75000"/>
                </a:schemeClr>
              </a:gs>
              <a:gs pos="100000">
                <a:schemeClr val="accent6">
                  <a:lumMod val="20000"/>
                  <a:lumOff val="80000"/>
                  <a:alpha val="15000"/>
                </a:schemeClr>
              </a:gs>
            </a:gsLst>
            <a:lin ang="5400000" scaled="0"/>
          </a:gra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Lst>
        </c:dLbl>
      </c:pivotFmt>
      <c:pivotFmt>
        <c:idx val="5"/>
        <c:spPr>
          <a:gradFill flip="none" rotWithShape="1">
            <a:gsLst>
              <a:gs pos="0">
                <a:schemeClr val="accent5"/>
              </a:gs>
              <a:gs pos="75000">
                <a:schemeClr val="accent5">
                  <a:lumMod val="60000"/>
                  <a:lumOff val="40000"/>
                </a:schemeClr>
              </a:gs>
              <a:gs pos="51000">
                <a:schemeClr val="accent5">
                  <a:alpha val="75000"/>
                </a:schemeClr>
              </a:gs>
              <a:gs pos="100000">
                <a:schemeClr val="accent5">
                  <a:lumMod val="20000"/>
                  <a:lumOff val="80000"/>
                  <a:alpha val="15000"/>
                </a:schemeClr>
              </a:gs>
            </a:gsLst>
            <a:lin ang="5400000" scaled="0"/>
          </a:gra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Lst>
        </c:dLbl>
      </c:pivotFmt>
      <c:pivotFmt>
        <c:idx val="6"/>
        <c:spPr>
          <a:gradFill flip="none" rotWithShape="1">
            <a:gsLst>
              <a:gs pos="0">
                <a:schemeClr val="accent6"/>
              </a:gs>
              <a:gs pos="75000">
                <a:schemeClr val="accent6">
                  <a:lumMod val="60000"/>
                  <a:lumOff val="40000"/>
                </a:schemeClr>
              </a:gs>
              <a:gs pos="51000">
                <a:schemeClr val="accent6">
                  <a:alpha val="75000"/>
                </a:schemeClr>
              </a:gs>
              <a:gs pos="100000">
                <a:schemeClr val="accent6">
                  <a:lumMod val="20000"/>
                  <a:lumOff val="80000"/>
                  <a:alpha val="15000"/>
                </a:schemeClr>
              </a:gs>
            </a:gsLst>
            <a:lin ang="5400000" scaled="0"/>
          </a:gra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dLbls>
          <c:showLegendKey val="0"/>
          <c:showVal val="0"/>
          <c:showCatName val="0"/>
          <c:showSerName val="0"/>
          <c:showPercent val="0"/>
          <c:showBubbleSize val="0"/>
        </c:dLbls>
        <c:gapWidth val="355"/>
        <c:overlap val="-70"/>
        <c:axId val="560075952"/>
        <c:axId val="560065136"/>
      </c:barChart>
      <c:catAx>
        <c:axId val="5600759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crossAx val="560065136"/>
        <c:crosses val="autoZero"/>
        <c:auto val="1"/>
        <c:lblAlgn val="ctr"/>
        <c:lblOffset val="100"/>
        <c:noMultiLvlLbl val="0"/>
      </c:catAx>
      <c:valAx>
        <c:axId val="560065136"/>
        <c:scaling>
          <c:orientation val="minMax"/>
        </c:scaling>
        <c:delete val="0"/>
        <c:axPos val="l"/>
        <c:majorGridlines>
          <c:spPr>
            <a:ln w="9525" cap="flat" cmpd="sng" algn="ctr">
              <a:gradFill>
                <a:gsLst>
                  <a:gs pos="100000">
                    <a:schemeClr val="tx1">
                      <a:lumMod val="5000"/>
                      <a:lumOff val="95000"/>
                    </a:schemeClr>
                  </a:gs>
                  <a:gs pos="0">
                    <a:schemeClr val="tx1">
                      <a:lumMod val="25000"/>
                      <a:lumOff val="75000"/>
                    </a:schemeClr>
                  </a:gs>
                </a:gsLst>
                <a:lin ang="5400000" scaled="0"/>
              </a:gradFill>
              <a:round/>
            </a:ln>
            <a:effectLst/>
          </c:spPr>
        </c:majorGridlines>
        <c:title>
          <c:tx>
            <c:rich>
              <a:bodyPr rot="-5400000" spcFirstLastPara="1" vertOverflow="ellipsis" vert="horz" wrap="square" anchor="ctr" anchorCtr="1"/>
              <a:lstStyle/>
              <a:p>
                <a:pPr>
                  <a:defRPr sz="1100" b="0" i="0" u="none" strike="noStrike" kern="1200" cap="all" baseline="0">
                    <a:solidFill>
                      <a:schemeClr val="tx1">
                        <a:lumMod val="65000"/>
                        <a:lumOff val="35000"/>
                      </a:schemeClr>
                    </a:solidFill>
                    <a:latin typeface="+mn-lt"/>
                    <a:ea typeface="+mn-ea"/>
                    <a:cs typeface="+mn-cs"/>
                  </a:defRPr>
                </a:pPr>
                <a:r>
                  <a:rPr lang="fr-FR" sz="1100"/>
                  <a:t>CONSOMMATION</a:t>
                </a:r>
                <a:r>
                  <a:rPr lang="fr-FR" sz="1100" baseline="0"/>
                  <a:t> D'eau EN M</a:t>
                </a:r>
                <a:r>
                  <a:rPr lang="fr-FR" sz="1100" b="0" i="0" u="none" strike="noStrike" cap="all" baseline="0">
                    <a:effectLst/>
                  </a:rPr>
                  <a:t>³</a:t>
                </a:r>
                <a:endParaRPr lang="fr-FR" sz="1100"/>
              </a:p>
            </c:rich>
          </c:tx>
          <c:overlay val="0"/>
          <c:spPr>
            <a:noFill/>
            <a:ln>
              <a:noFill/>
            </a:ln>
            <a:effectLst/>
          </c:spPr>
          <c:txPr>
            <a:bodyPr rot="-5400000" spcFirstLastPara="1" vertOverflow="ellipsis" vert="horz" wrap="square" anchor="ctr" anchorCtr="1"/>
            <a:lstStyle/>
            <a:p>
              <a:pPr>
                <a:defRPr sz="1100" b="0" i="0" u="none" strike="noStrike" kern="1200" cap="all" baseline="0">
                  <a:solidFill>
                    <a:schemeClr val="tx1">
                      <a:lumMod val="65000"/>
                      <a:lumOff val="35000"/>
                    </a:schemeClr>
                  </a:solidFill>
                  <a:latin typeface="+mn-lt"/>
                  <a:ea typeface="+mn-ea"/>
                  <a:cs typeface="+mn-cs"/>
                </a:defRPr>
              </a:pPr>
              <a:endParaRPr lang="fr-FR"/>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crossAx val="5600759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solidFill>
        <a:schemeClr val="bg2"/>
      </a:solidFill>
      <a:round/>
    </a:ln>
    <a:effectLst/>
  </c:spPr>
  <c:txPr>
    <a:bodyPr/>
    <a:lstStyle/>
    <a:p>
      <a:pPr>
        <a:defRPr/>
      </a:pPr>
      <a:endParaRPr lang="fr-FR"/>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pivotSource>
    <c:name>[EXCEL SUIVI DES CONSOMMATIONS - Version  FR - Adrianor.xlsx]Cout_conso_postes_EAU!Tab_histo_cout_conso_postes_EAU(12)</c:name>
    <c:fmtId val="2"/>
  </c:pivotSource>
  <c:chart>
    <c:title>
      <c:tx>
        <c:rich>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r>
              <a:rPr lang="fr-FR" sz="1400" b="0"/>
              <a:t>cOÛT</a:t>
            </a:r>
            <a:r>
              <a:rPr lang="fr-FR" sz="1400" b="0" baseline="0"/>
              <a:t> DE LA CONSOMMATION D'eau des diffÉrents postes </a:t>
            </a:r>
            <a:r>
              <a:rPr lang="fr-FR" sz="1400" b="0" baseline="30000"/>
              <a:t>(12)</a:t>
            </a:r>
            <a:endParaRPr lang="fr-FR" sz="1400" b="0"/>
          </a:p>
        </c:rich>
      </c:tx>
      <c:overlay val="0"/>
      <c:spPr>
        <a:noFill/>
        <a:ln>
          <a:noFill/>
        </a:ln>
        <a:effectLst/>
      </c:spPr>
      <c:txPr>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endParaRPr lang="fr-FR"/>
        </a:p>
      </c:txPr>
    </c:title>
    <c:autoTitleDeleted val="0"/>
    <c:pivotFmts>
      <c:pivotFmt>
        <c:idx val="0"/>
        <c:spPr>
          <a:gradFill flip="none" rotWithShape="1">
            <a:gsLst>
              <a:gs pos="0">
                <a:schemeClr val="accent6"/>
              </a:gs>
              <a:gs pos="75000">
                <a:schemeClr val="accent6">
                  <a:lumMod val="60000"/>
                  <a:lumOff val="40000"/>
                </a:schemeClr>
              </a:gs>
              <a:gs pos="51000">
                <a:schemeClr val="accent6">
                  <a:alpha val="75000"/>
                </a:schemeClr>
              </a:gs>
              <a:gs pos="100000">
                <a:schemeClr val="accent6">
                  <a:lumMod val="20000"/>
                  <a:lumOff val="80000"/>
                  <a:alpha val="15000"/>
                </a:schemeClr>
              </a:gs>
            </a:gsLst>
            <a:lin ang="5400000" scaled="0"/>
          </a:gra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Lst>
        </c:dLbl>
      </c:pivotFmt>
      <c:pivotFmt>
        <c:idx val="1"/>
        <c:spPr>
          <a:gradFill flip="none" rotWithShape="1">
            <a:gsLst>
              <a:gs pos="0">
                <a:schemeClr val="accent5"/>
              </a:gs>
              <a:gs pos="75000">
                <a:schemeClr val="accent5">
                  <a:lumMod val="60000"/>
                  <a:lumOff val="40000"/>
                </a:schemeClr>
              </a:gs>
              <a:gs pos="51000">
                <a:schemeClr val="accent5">
                  <a:alpha val="75000"/>
                </a:schemeClr>
              </a:gs>
              <a:gs pos="100000">
                <a:schemeClr val="accent5">
                  <a:lumMod val="20000"/>
                  <a:lumOff val="80000"/>
                  <a:alpha val="15000"/>
                </a:schemeClr>
              </a:gs>
            </a:gsLst>
            <a:lin ang="5400000" scaled="0"/>
          </a:gra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Lst>
        </c:dLbl>
      </c:pivotFmt>
      <c:pivotFmt>
        <c:idx val="2"/>
        <c:spPr>
          <a:gradFill flip="none" rotWithShape="1">
            <a:gsLst>
              <a:gs pos="0">
                <a:schemeClr val="accent6"/>
              </a:gs>
              <a:gs pos="75000">
                <a:schemeClr val="accent6">
                  <a:lumMod val="60000"/>
                  <a:lumOff val="40000"/>
                </a:schemeClr>
              </a:gs>
              <a:gs pos="51000">
                <a:schemeClr val="accent6">
                  <a:alpha val="75000"/>
                </a:schemeClr>
              </a:gs>
              <a:gs pos="100000">
                <a:schemeClr val="accent6">
                  <a:lumMod val="20000"/>
                  <a:lumOff val="80000"/>
                  <a:alpha val="15000"/>
                </a:schemeClr>
              </a:gs>
            </a:gsLst>
            <a:lin ang="5400000" scaled="0"/>
          </a:gra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Lst>
        </c:dLbl>
      </c:pivotFmt>
      <c:pivotFmt>
        <c:idx val="3"/>
        <c:spPr>
          <a:gradFill flip="none" rotWithShape="1">
            <a:gsLst>
              <a:gs pos="0">
                <a:schemeClr val="accent5"/>
              </a:gs>
              <a:gs pos="75000">
                <a:schemeClr val="accent5">
                  <a:lumMod val="60000"/>
                  <a:lumOff val="40000"/>
                </a:schemeClr>
              </a:gs>
              <a:gs pos="51000">
                <a:schemeClr val="accent5">
                  <a:alpha val="75000"/>
                </a:schemeClr>
              </a:gs>
              <a:gs pos="100000">
                <a:schemeClr val="accent5">
                  <a:lumMod val="20000"/>
                  <a:lumOff val="80000"/>
                  <a:alpha val="15000"/>
                </a:schemeClr>
              </a:gs>
            </a:gsLst>
            <a:lin ang="5400000" scaled="0"/>
          </a:gra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Lst>
        </c:dLbl>
      </c:pivotFmt>
      <c:pivotFmt>
        <c:idx val="4"/>
        <c:spPr>
          <a:gradFill flip="none" rotWithShape="1">
            <a:gsLst>
              <a:gs pos="0">
                <a:schemeClr val="accent6"/>
              </a:gs>
              <a:gs pos="75000">
                <a:schemeClr val="accent6">
                  <a:lumMod val="60000"/>
                  <a:lumOff val="40000"/>
                </a:schemeClr>
              </a:gs>
              <a:gs pos="51000">
                <a:schemeClr val="accent6">
                  <a:alpha val="75000"/>
                </a:schemeClr>
              </a:gs>
              <a:gs pos="100000">
                <a:schemeClr val="accent6">
                  <a:lumMod val="20000"/>
                  <a:lumOff val="80000"/>
                  <a:alpha val="15000"/>
                </a:schemeClr>
              </a:gs>
            </a:gsLst>
            <a:lin ang="5400000" scaled="0"/>
          </a:gra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Lst>
        </c:dLbl>
      </c:pivotFmt>
      <c:pivotFmt>
        <c:idx val="5"/>
        <c:spPr>
          <a:gradFill flip="none" rotWithShape="1">
            <a:gsLst>
              <a:gs pos="0">
                <a:schemeClr val="accent5"/>
              </a:gs>
              <a:gs pos="75000">
                <a:schemeClr val="accent5">
                  <a:lumMod val="60000"/>
                  <a:lumOff val="40000"/>
                </a:schemeClr>
              </a:gs>
              <a:gs pos="51000">
                <a:schemeClr val="accent5">
                  <a:alpha val="75000"/>
                </a:schemeClr>
              </a:gs>
              <a:gs pos="100000">
                <a:schemeClr val="accent5">
                  <a:lumMod val="20000"/>
                  <a:lumOff val="80000"/>
                  <a:alpha val="15000"/>
                </a:schemeClr>
              </a:gs>
            </a:gsLst>
            <a:lin ang="5400000" scaled="0"/>
          </a:gra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Lst>
        </c:dLbl>
      </c:pivotFmt>
      <c:pivotFmt>
        <c:idx val="6"/>
        <c:spPr>
          <a:gradFill flip="none" rotWithShape="1">
            <a:gsLst>
              <a:gs pos="0">
                <a:schemeClr val="accent6"/>
              </a:gs>
              <a:gs pos="75000">
                <a:schemeClr val="accent6">
                  <a:lumMod val="60000"/>
                  <a:lumOff val="40000"/>
                </a:schemeClr>
              </a:gs>
              <a:gs pos="51000">
                <a:schemeClr val="accent6">
                  <a:alpha val="75000"/>
                </a:schemeClr>
              </a:gs>
              <a:gs pos="100000">
                <a:schemeClr val="accent6">
                  <a:lumMod val="20000"/>
                  <a:lumOff val="80000"/>
                  <a:alpha val="15000"/>
                </a:schemeClr>
              </a:gs>
            </a:gsLst>
            <a:lin ang="5400000" scaled="0"/>
          </a:gra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dLbls>
          <c:showLegendKey val="0"/>
          <c:showVal val="0"/>
          <c:showCatName val="0"/>
          <c:showSerName val="0"/>
          <c:showPercent val="0"/>
          <c:showBubbleSize val="0"/>
        </c:dLbls>
        <c:gapWidth val="355"/>
        <c:overlap val="-70"/>
        <c:axId val="426551264"/>
        <c:axId val="426539616"/>
      </c:barChart>
      <c:catAx>
        <c:axId val="4265512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crossAx val="426539616"/>
        <c:crosses val="autoZero"/>
        <c:auto val="1"/>
        <c:lblAlgn val="ctr"/>
        <c:lblOffset val="100"/>
        <c:noMultiLvlLbl val="0"/>
      </c:catAx>
      <c:valAx>
        <c:axId val="426539616"/>
        <c:scaling>
          <c:orientation val="minMax"/>
        </c:scaling>
        <c:delete val="0"/>
        <c:axPos val="l"/>
        <c:majorGridlines>
          <c:spPr>
            <a:ln w="9525" cap="flat" cmpd="sng" algn="ctr">
              <a:gradFill>
                <a:gsLst>
                  <a:gs pos="100000">
                    <a:schemeClr val="tx1">
                      <a:lumMod val="5000"/>
                      <a:lumOff val="95000"/>
                    </a:schemeClr>
                  </a:gs>
                  <a:gs pos="0">
                    <a:schemeClr val="tx1">
                      <a:lumMod val="25000"/>
                      <a:lumOff val="75000"/>
                    </a:schemeClr>
                  </a:gs>
                </a:gsLst>
                <a:lin ang="5400000" scaled="0"/>
              </a:gradFill>
              <a:round/>
            </a:ln>
            <a:effectLst/>
          </c:spPr>
        </c:majorGridlines>
        <c:title>
          <c:tx>
            <c:rich>
              <a:bodyPr rot="-5400000" spcFirstLastPara="1" vertOverflow="ellipsis" vert="horz" wrap="square" anchor="ctr" anchorCtr="1"/>
              <a:lstStyle/>
              <a:p>
                <a:pPr>
                  <a:defRPr sz="1100" b="0" i="0" u="none" strike="noStrike" kern="1200" cap="all" baseline="0">
                    <a:solidFill>
                      <a:schemeClr val="tx1">
                        <a:lumMod val="65000"/>
                        <a:lumOff val="35000"/>
                      </a:schemeClr>
                    </a:solidFill>
                    <a:latin typeface="+mn-lt"/>
                    <a:ea typeface="+mn-ea"/>
                    <a:cs typeface="+mn-cs"/>
                  </a:defRPr>
                </a:pPr>
                <a:r>
                  <a:rPr lang="fr-FR" sz="1100"/>
                  <a:t>COût</a:t>
                </a:r>
                <a:r>
                  <a:rPr lang="fr-FR" sz="1100" baseline="0"/>
                  <a:t> de la </a:t>
                </a:r>
                <a:r>
                  <a:rPr lang="fr-FR" sz="1100"/>
                  <a:t>consommation</a:t>
                </a:r>
                <a:r>
                  <a:rPr lang="fr-FR" sz="1100" baseline="0"/>
                  <a:t> d'EAU en €</a:t>
                </a:r>
                <a:endParaRPr lang="fr-FR" sz="1100"/>
              </a:p>
            </c:rich>
          </c:tx>
          <c:overlay val="0"/>
          <c:spPr>
            <a:noFill/>
            <a:ln>
              <a:noFill/>
            </a:ln>
            <a:effectLst/>
          </c:spPr>
          <c:txPr>
            <a:bodyPr rot="-5400000" spcFirstLastPara="1" vertOverflow="ellipsis" vert="horz" wrap="square" anchor="ctr" anchorCtr="1"/>
            <a:lstStyle/>
            <a:p>
              <a:pPr>
                <a:defRPr sz="1100" b="0" i="0" u="none" strike="noStrike" kern="1200" cap="all" baseline="0">
                  <a:solidFill>
                    <a:schemeClr val="tx1">
                      <a:lumMod val="65000"/>
                      <a:lumOff val="35000"/>
                    </a:schemeClr>
                  </a:solidFill>
                  <a:latin typeface="+mn-lt"/>
                  <a:ea typeface="+mn-ea"/>
                  <a:cs typeface="+mn-cs"/>
                </a:defRPr>
              </a:pPr>
              <a:endParaRPr lang="fr-FR"/>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crossAx val="42655126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solidFill>
        <a:schemeClr val="bg2"/>
      </a:solidFill>
      <a:round/>
    </a:ln>
    <a:effectLst/>
  </c:spPr>
  <c:txPr>
    <a:bodyPr/>
    <a:lstStyle/>
    <a:p>
      <a:pPr>
        <a:defRPr/>
      </a:pPr>
      <a:endParaRPr lang="fr-FR"/>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pivotSource>
    <c:name>[EXCEL SUIVI DES CONSOMMATIONS - Version  FR - Adrianor.xlsx]Conso_tot_ELEC!Tab_histo_Conso_Tot_ELEC(2)</c:name>
    <c:fmtId val="3"/>
  </c:pivotSource>
  <c:chart>
    <c:title>
      <c:tx>
        <c:rich>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r>
              <a:rPr lang="fr-FR" sz="1400" b="0"/>
              <a:t>cONSOMMATION</a:t>
            </a:r>
            <a:r>
              <a:rPr lang="fr-FR" sz="1400" b="0" baseline="0"/>
              <a:t> TOTALE D'ÉlectricitÉ </a:t>
            </a:r>
          </a:p>
          <a:p>
            <a:pPr>
              <a:defRPr sz="1400"/>
            </a:pPr>
            <a:r>
              <a:rPr lang="fr-FR" sz="1400" b="0" baseline="0"/>
              <a:t>par annÉe </a:t>
            </a:r>
            <a:r>
              <a:rPr lang="fr-FR" sz="1400" b="0" baseline="30000"/>
              <a:t>(2)</a:t>
            </a:r>
            <a:endParaRPr lang="fr-FR" sz="1400" b="0"/>
          </a:p>
        </c:rich>
      </c:tx>
      <c:overlay val="0"/>
      <c:spPr>
        <a:noFill/>
        <a:ln>
          <a:noFill/>
        </a:ln>
        <a:effectLst/>
      </c:spPr>
      <c:txPr>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endParaRPr lang="fr-FR"/>
        </a:p>
      </c:txPr>
    </c:title>
    <c:autoTitleDeleted val="0"/>
    <c:pivotFmts>
      <c:pivotFmt>
        <c:idx val="0"/>
        <c:spPr>
          <a:gradFill flip="none" rotWithShape="1">
            <a:gsLst>
              <a:gs pos="0">
                <a:schemeClr val="accent2"/>
              </a:gs>
              <a:gs pos="75000">
                <a:schemeClr val="accent2">
                  <a:lumMod val="60000"/>
                  <a:lumOff val="40000"/>
                </a:schemeClr>
              </a:gs>
              <a:gs pos="51000">
                <a:schemeClr val="accent2">
                  <a:alpha val="75000"/>
                </a:schemeClr>
              </a:gs>
              <a:gs pos="100000">
                <a:schemeClr val="accent2">
                  <a:lumMod val="20000"/>
                  <a:lumOff val="80000"/>
                  <a:alpha val="15000"/>
                </a:schemeClr>
              </a:gs>
            </a:gsLst>
            <a:lin ang="5400000" scaled="0"/>
          </a:gradFill>
          <a:ln>
            <a:noFill/>
          </a:ln>
          <a:effectLst/>
        </c:spPr>
        <c:marker>
          <c:symbol val="circle"/>
          <c:size val="6"/>
          <c:spPr>
            <a:gradFill flip="none" rotWithShape="1">
              <a:gsLst>
                <a:gs pos="0">
                  <a:schemeClr val="accent2"/>
                </a:gs>
                <a:gs pos="75000">
                  <a:schemeClr val="accent2">
                    <a:lumMod val="60000"/>
                    <a:lumOff val="40000"/>
                  </a:schemeClr>
                </a:gs>
                <a:gs pos="51000">
                  <a:schemeClr val="accent2">
                    <a:alpha val="75000"/>
                  </a:schemeClr>
                </a:gs>
                <a:gs pos="100000">
                  <a:schemeClr val="accent2">
                    <a:lumMod val="20000"/>
                    <a:lumOff val="80000"/>
                    <a:alpha val="15000"/>
                  </a:schemeClr>
                </a:gs>
              </a:gsLst>
              <a:lin ang="5400000" scaled="0"/>
            </a:gradFill>
            <a:ln w="9525" cap="flat" cmpd="sng" algn="ctr">
              <a:solidFill>
                <a:schemeClr val="accent2">
                  <a:shade val="95000"/>
                </a:schemeClr>
              </a:solidFill>
              <a:round/>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Lst>
        </c:dLbl>
      </c:pivotFmt>
      <c:pivotFmt>
        <c:idx val="1"/>
        <c:spPr>
          <a:gradFill flip="none" rotWithShape="1">
            <a:gsLst>
              <a:gs pos="0">
                <a:schemeClr val="accent2"/>
              </a:gs>
              <a:gs pos="75000">
                <a:schemeClr val="accent2">
                  <a:lumMod val="60000"/>
                  <a:lumOff val="40000"/>
                </a:schemeClr>
              </a:gs>
              <a:gs pos="51000">
                <a:schemeClr val="accent2">
                  <a:alpha val="75000"/>
                </a:schemeClr>
              </a:gs>
              <a:gs pos="100000">
                <a:schemeClr val="accent2">
                  <a:lumMod val="20000"/>
                  <a:lumOff val="80000"/>
                  <a:alpha val="15000"/>
                </a:schemeClr>
              </a:gs>
            </a:gsLst>
            <a:lin ang="5400000" scaled="0"/>
          </a:gradFill>
          <a:ln>
            <a:noFill/>
          </a:ln>
          <a:effectLst/>
        </c:spPr>
        <c:marker>
          <c:symbol val="circle"/>
          <c:size val="6"/>
          <c:spPr>
            <a:gradFill flip="none" rotWithShape="1">
              <a:gsLst>
                <a:gs pos="0">
                  <a:schemeClr val="accent4"/>
                </a:gs>
                <a:gs pos="75000">
                  <a:schemeClr val="accent4">
                    <a:lumMod val="60000"/>
                    <a:lumOff val="40000"/>
                  </a:schemeClr>
                </a:gs>
                <a:gs pos="51000">
                  <a:schemeClr val="accent4">
                    <a:alpha val="75000"/>
                  </a:schemeClr>
                </a:gs>
                <a:gs pos="100000">
                  <a:schemeClr val="accent4">
                    <a:lumMod val="20000"/>
                    <a:lumOff val="80000"/>
                    <a:alpha val="15000"/>
                  </a:schemeClr>
                </a:gs>
              </a:gsLst>
              <a:lin ang="5400000" scaled="0"/>
            </a:gradFill>
            <a:ln w="9525" cap="flat" cmpd="sng" algn="ctr">
              <a:solidFill>
                <a:schemeClr val="accent4">
                  <a:shade val="95000"/>
                </a:schemeClr>
              </a:solidFill>
              <a:round/>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Lst>
        </c:dLbl>
      </c:pivotFmt>
      <c:pivotFmt>
        <c:idx val="2"/>
        <c:spPr>
          <a:gradFill flip="none" rotWithShape="1">
            <a:gsLst>
              <a:gs pos="0">
                <a:schemeClr val="accent2"/>
              </a:gs>
              <a:gs pos="75000">
                <a:schemeClr val="accent2">
                  <a:lumMod val="60000"/>
                  <a:lumOff val="40000"/>
                </a:schemeClr>
              </a:gs>
              <a:gs pos="51000">
                <a:schemeClr val="accent2">
                  <a:alpha val="75000"/>
                </a:schemeClr>
              </a:gs>
              <a:gs pos="100000">
                <a:schemeClr val="accent2">
                  <a:lumMod val="20000"/>
                  <a:lumOff val="80000"/>
                  <a:alpha val="15000"/>
                </a:schemeClr>
              </a:gs>
            </a:gsLst>
            <a:lin ang="5400000" scaled="0"/>
          </a:gra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Lst>
        </c:dLbl>
      </c:pivotFmt>
      <c:pivotFmt>
        <c:idx val="3"/>
        <c:spPr>
          <a:gradFill flip="none" rotWithShape="1">
            <a:gsLst>
              <a:gs pos="0">
                <a:schemeClr val="accent4"/>
              </a:gs>
              <a:gs pos="75000">
                <a:schemeClr val="accent4">
                  <a:lumMod val="60000"/>
                  <a:lumOff val="40000"/>
                </a:schemeClr>
              </a:gs>
              <a:gs pos="51000">
                <a:schemeClr val="accent4">
                  <a:alpha val="75000"/>
                </a:schemeClr>
              </a:gs>
              <a:gs pos="100000">
                <a:schemeClr val="accent4">
                  <a:lumMod val="20000"/>
                  <a:lumOff val="80000"/>
                  <a:alpha val="15000"/>
                </a:schemeClr>
              </a:gs>
            </a:gsLst>
            <a:lin ang="5400000" scaled="0"/>
          </a:gra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Lst>
        </c:dLbl>
      </c:pivotFmt>
      <c:pivotFmt>
        <c:idx val="4"/>
        <c:spPr>
          <a:gradFill flip="none" rotWithShape="1">
            <a:gsLst>
              <a:gs pos="0">
                <a:schemeClr val="accent2"/>
              </a:gs>
              <a:gs pos="75000">
                <a:schemeClr val="accent2">
                  <a:lumMod val="60000"/>
                  <a:lumOff val="40000"/>
                </a:schemeClr>
              </a:gs>
              <a:gs pos="51000">
                <a:schemeClr val="accent2">
                  <a:alpha val="75000"/>
                </a:schemeClr>
              </a:gs>
              <a:gs pos="100000">
                <a:schemeClr val="accent2">
                  <a:lumMod val="20000"/>
                  <a:lumOff val="80000"/>
                  <a:alpha val="15000"/>
                </a:schemeClr>
              </a:gs>
            </a:gsLst>
            <a:lin ang="5400000" scaled="0"/>
          </a:gra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5"/>
        <c:spPr>
          <a:gradFill flip="none" rotWithShape="1">
            <a:gsLst>
              <a:gs pos="0">
                <a:schemeClr val="accent4"/>
              </a:gs>
              <a:gs pos="75000">
                <a:schemeClr val="accent4">
                  <a:lumMod val="60000"/>
                  <a:lumOff val="40000"/>
                </a:schemeClr>
              </a:gs>
              <a:gs pos="51000">
                <a:schemeClr val="accent4">
                  <a:alpha val="75000"/>
                </a:schemeClr>
              </a:gs>
              <a:gs pos="100000">
                <a:schemeClr val="accent4">
                  <a:lumMod val="20000"/>
                  <a:lumOff val="80000"/>
                  <a:alpha val="15000"/>
                </a:schemeClr>
              </a:gs>
            </a:gsLst>
            <a:lin ang="5400000" scaled="0"/>
          </a:gra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Conso_tot_ELEC!$B$20:$B$21</c:f>
              <c:strCache>
                <c:ptCount val="1"/>
                <c:pt idx="0">
                  <c:v>2022</c:v>
                </c:pt>
              </c:strCache>
            </c:strRef>
          </c:tx>
          <c:spPr>
            <a:gradFill flip="none" rotWithShape="1">
              <a:gsLst>
                <a:gs pos="0">
                  <a:schemeClr val="accent2"/>
                </a:gs>
                <a:gs pos="75000">
                  <a:schemeClr val="accent2">
                    <a:lumMod val="60000"/>
                    <a:lumOff val="40000"/>
                  </a:schemeClr>
                </a:gs>
                <a:gs pos="51000">
                  <a:schemeClr val="accent2">
                    <a:alpha val="75000"/>
                  </a:schemeClr>
                </a:gs>
                <a:gs pos="100000">
                  <a:schemeClr val="accent2">
                    <a:lumMod val="20000"/>
                    <a:lumOff val="80000"/>
                    <a:alpha val="15000"/>
                  </a:schemeClr>
                </a:gs>
              </a:gsLst>
              <a:lin ang="5400000" scaled="0"/>
            </a:gra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Conso_tot_ELEC!$A$22</c:f>
              <c:strCache>
                <c:ptCount val="1"/>
                <c:pt idx="0">
                  <c:v>Total</c:v>
                </c:pt>
              </c:strCache>
            </c:strRef>
          </c:cat>
          <c:val>
            <c:numRef>
              <c:f>Conso_tot_ELEC!$B$22</c:f>
              <c:numCache>
                <c:formatCode>#\ ##0" kw"</c:formatCode>
                <c:ptCount val="1"/>
              </c:numCache>
            </c:numRef>
          </c:val>
          <c:extLst>
            <c:ext xmlns:c16="http://schemas.microsoft.com/office/drawing/2014/chart" uri="{C3380CC4-5D6E-409C-BE32-E72D297353CC}">
              <c16:uniqueId val="{00000000-BC70-48DB-BBD6-FB66F9A4443B}"/>
            </c:ext>
          </c:extLst>
        </c:ser>
        <c:dLbls>
          <c:dLblPos val="outEnd"/>
          <c:showLegendKey val="0"/>
          <c:showVal val="1"/>
          <c:showCatName val="0"/>
          <c:showSerName val="0"/>
          <c:showPercent val="0"/>
          <c:showBubbleSize val="0"/>
        </c:dLbls>
        <c:gapWidth val="355"/>
        <c:overlap val="-70"/>
        <c:axId val="1055017616"/>
        <c:axId val="1055018032"/>
      </c:barChart>
      <c:catAx>
        <c:axId val="1055017616"/>
        <c:scaling>
          <c:orientation val="minMax"/>
        </c:scaling>
        <c:delete val="1"/>
        <c:axPos val="b"/>
        <c:numFmt formatCode="General" sourceLinked="1"/>
        <c:majorTickMark val="out"/>
        <c:minorTickMark val="none"/>
        <c:tickLblPos val="nextTo"/>
        <c:crossAx val="1055018032"/>
        <c:crosses val="autoZero"/>
        <c:auto val="1"/>
        <c:lblAlgn val="ctr"/>
        <c:lblOffset val="100"/>
        <c:noMultiLvlLbl val="0"/>
      </c:catAx>
      <c:valAx>
        <c:axId val="1055018032"/>
        <c:scaling>
          <c:orientation val="minMax"/>
        </c:scaling>
        <c:delete val="1"/>
        <c:axPos val="l"/>
        <c:numFmt formatCode="#\ ##0&quot; kw&quot;" sourceLinked="1"/>
        <c:majorTickMark val="none"/>
        <c:minorTickMark val="none"/>
        <c:tickLblPos val="nextTo"/>
        <c:crossAx val="105501761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bg1"/>
      </a:solidFill>
      <a:round/>
    </a:ln>
    <a:effectLst/>
  </c:spPr>
  <c:txPr>
    <a:bodyPr/>
    <a:lstStyle/>
    <a:p>
      <a:pPr>
        <a:defRPr/>
      </a:pPr>
      <a:endParaRPr lang="fr-FR"/>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pivotSource>
    <c:name>[EXCEL SUIVI DES CONSOMMATIONS - Version  FR - Adrianor.xlsx]Evo_conso_postes_EAU!Tab_evolution_conso_postes_EAU(13)</c:name>
    <c:fmtId val="2"/>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ÉVOLUTION DE LA CONSOMMATION D'EAU DES DIFFÉRENTS POSTES DURANT LA PÉRIODE SÉLECTIONNÉE </a:t>
            </a:r>
            <a:r>
              <a:rPr lang="en-US" baseline="30000"/>
              <a:t>(13)</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ivotFmts>
      <c:pivotFmt>
        <c:idx val="0"/>
        <c:spPr>
          <a:solidFill>
            <a:schemeClr val="accent6"/>
          </a:solidFill>
          <a:ln w="28575" cap="rnd">
            <a:solidFill>
              <a:schemeClr val="accent6"/>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6"/>
          </a:solidFill>
          <a:ln w="28575" cap="rnd">
            <a:solidFill>
              <a:schemeClr val="accent5"/>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6"/>
          </a:solidFill>
          <a:ln w="28575" cap="rnd">
            <a:solidFill>
              <a:schemeClr val="accent4"/>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chemeClr val="accent6"/>
          </a:solidFill>
          <a:ln w="28575" cap="rnd">
            <a:solidFill>
              <a:schemeClr val="accent6">
                <a:lumMod val="60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Lst>
        </c:dLbl>
      </c:pivotFmt>
      <c:pivotFmt>
        <c:idx val="4"/>
        <c:spPr>
          <a:solidFill>
            <a:schemeClr val="accent6"/>
          </a:solidFill>
          <a:ln w="28575" cap="rnd">
            <a:solidFill>
              <a:schemeClr val="accent5">
                <a:lumMod val="60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Lst>
        </c:dLbl>
      </c:pivotFmt>
      <c:pivotFmt>
        <c:idx val="5"/>
        <c:spPr>
          <a:solidFill>
            <a:schemeClr val="accent6"/>
          </a:solidFill>
          <a:ln w="28575" cap="rnd">
            <a:solidFill>
              <a:schemeClr val="accent4">
                <a:lumMod val="60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Lst>
        </c:dLbl>
      </c:pivotFmt>
      <c:pivotFmt>
        <c:idx val="6"/>
        <c:spPr>
          <a:solidFill>
            <a:schemeClr val="accent6"/>
          </a:solidFill>
          <a:ln w="28575" cap="rnd">
            <a:solidFill>
              <a:schemeClr val="accent6">
                <a:lumMod val="80000"/>
                <a:lumOff val="20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Lst>
        </c:dLbl>
      </c:pivotFmt>
      <c:pivotFmt>
        <c:idx val="7"/>
        <c:spPr>
          <a:solidFill>
            <a:schemeClr val="accent6"/>
          </a:solidFill>
          <a:ln w="28575" cap="rnd">
            <a:solidFill>
              <a:schemeClr val="accent5">
                <a:lumMod val="80000"/>
                <a:lumOff val="20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Lst>
        </c:dLbl>
      </c:pivotFmt>
      <c:pivotFmt>
        <c:idx val="8"/>
        <c:spPr>
          <a:solidFill>
            <a:schemeClr val="accent6"/>
          </a:solidFill>
          <a:ln w="28575" cap="rnd">
            <a:solidFill>
              <a:schemeClr val="accent4">
                <a:lumMod val="80000"/>
                <a:lumOff val="20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Lst>
        </c:dLbl>
      </c:pivotFmt>
      <c:pivotFmt>
        <c:idx val="9"/>
        <c:spPr>
          <a:solidFill>
            <a:schemeClr val="accent6"/>
          </a:solidFill>
          <a:ln w="28575" cap="rnd">
            <a:solidFill>
              <a:schemeClr val="accent6">
                <a:lumMod val="80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Lst>
        </c:dLbl>
      </c:pivotFmt>
      <c:pivotFmt>
        <c:idx val="10"/>
        <c:spPr>
          <a:solidFill>
            <a:schemeClr val="accent6"/>
          </a:solidFill>
          <a:ln w="28575" cap="rnd">
            <a:solidFill>
              <a:schemeClr val="accent5">
                <a:lumMod val="80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Lst>
        </c:dLbl>
      </c:pivotFmt>
      <c:pivotFmt>
        <c:idx val="11"/>
        <c:spPr>
          <a:solidFill>
            <a:schemeClr val="accent6"/>
          </a:solidFill>
          <a:ln w="28575" cap="rnd">
            <a:solidFill>
              <a:schemeClr val="accent4">
                <a:lumMod val="80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Lst>
        </c:dLbl>
      </c:pivotFmt>
      <c:pivotFmt>
        <c:idx val="12"/>
        <c:spPr>
          <a:solidFill>
            <a:schemeClr val="accent6"/>
          </a:solidFill>
          <a:ln w="28575" cap="rnd">
            <a:solidFill>
              <a:schemeClr val="accent6">
                <a:lumMod val="60000"/>
                <a:lumOff val="40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Lst>
        </c:dLbl>
      </c:pivotFmt>
      <c:pivotFmt>
        <c:idx val="13"/>
        <c:spPr>
          <a:solidFill>
            <a:schemeClr val="accent6"/>
          </a:solidFill>
          <a:ln w="28575" cap="rnd">
            <a:solidFill>
              <a:schemeClr val="accent5">
                <a:lumMod val="60000"/>
                <a:lumOff val="40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Lst>
        </c:dLbl>
      </c:pivotFmt>
      <c:pivotFmt>
        <c:idx val="14"/>
        <c:spPr>
          <a:solidFill>
            <a:schemeClr val="accent6"/>
          </a:solidFill>
          <a:ln w="28575" cap="rnd">
            <a:solidFill>
              <a:schemeClr val="accent4">
                <a:lumMod val="60000"/>
                <a:lumOff val="40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Lst>
        </c:dLbl>
      </c:pivotFmt>
      <c:pivotFmt>
        <c:idx val="15"/>
        <c:spPr>
          <a:solidFill>
            <a:schemeClr val="accent6"/>
          </a:solidFill>
          <a:ln w="28575" cap="rnd">
            <a:solidFill>
              <a:schemeClr val="accent6">
                <a:lumMod val="50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Lst>
        </c:dLbl>
      </c:pivotFmt>
      <c:pivotFmt>
        <c:idx val="16"/>
        <c:spPr>
          <a:solidFill>
            <a:schemeClr val="accent6"/>
          </a:solidFill>
          <a:ln w="28575" cap="rnd">
            <a:solidFill>
              <a:schemeClr val="accent5">
                <a:lumMod val="50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Lst>
        </c:dLbl>
      </c:pivotFmt>
      <c:pivotFmt>
        <c:idx val="17"/>
        <c:spPr>
          <a:solidFill>
            <a:schemeClr val="accent6"/>
          </a:solidFill>
          <a:ln w="28575" cap="rnd">
            <a:solidFill>
              <a:schemeClr val="accent4">
                <a:lumMod val="50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Lst>
        </c:dLbl>
      </c:pivotFmt>
      <c:pivotFmt>
        <c:idx val="18"/>
        <c:spPr>
          <a:solidFill>
            <a:schemeClr val="accent6"/>
          </a:solidFill>
          <a:ln w="28575" cap="rnd">
            <a:solidFill>
              <a:schemeClr val="accent6">
                <a:lumMod val="70000"/>
                <a:lumOff val="30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Lst>
        </c:dLbl>
      </c:pivotFmt>
      <c:pivotFmt>
        <c:idx val="19"/>
        <c:spPr>
          <a:solidFill>
            <a:schemeClr val="accent6"/>
          </a:solidFill>
          <a:ln w="28575" cap="rnd">
            <a:solidFill>
              <a:schemeClr val="accent5">
                <a:lumMod val="70000"/>
                <a:lumOff val="30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Lst>
        </c:dLbl>
      </c:pivotFmt>
      <c:pivotFmt>
        <c:idx val="20"/>
        <c:spPr>
          <a:solidFill>
            <a:schemeClr val="accent6"/>
          </a:solidFill>
          <a:ln w="28575" cap="rnd">
            <a:solidFill>
              <a:schemeClr val="accent6"/>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Lst>
        </c:dLbl>
      </c:pivotFmt>
      <c:pivotFmt>
        <c:idx val="21"/>
        <c:spPr>
          <a:solidFill>
            <a:schemeClr val="accent6"/>
          </a:solidFill>
          <a:ln w="28575" cap="rnd">
            <a:solidFill>
              <a:schemeClr val="accent5"/>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Lst>
        </c:dLbl>
      </c:pivotFmt>
      <c:pivotFmt>
        <c:idx val="22"/>
        <c:spPr>
          <a:solidFill>
            <a:schemeClr val="accent6"/>
          </a:solidFill>
          <a:ln w="28575" cap="rnd">
            <a:solidFill>
              <a:schemeClr val="accent4"/>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Lst>
        </c:dLbl>
      </c:pivotFmt>
      <c:pivotFmt>
        <c:idx val="23"/>
        <c:spPr>
          <a:solidFill>
            <a:schemeClr val="accent6"/>
          </a:solidFill>
          <a:ln w="28575" cap="rnd">
            <a:solidFill>
              <a:schemeClr val="accent6">
                <a:lumMod val="60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Lst>
        </c:dLbl>
      </c:pivotFmt>
      <c:pivotFmt>
        <c:idx val="24"/>
        <c:spPr>
          <a:solidFill>
            <a:schemeClr val="accent6"/>
          </a:solidFill>
          <a:ln w="28575" cap="rnd">
            <a:solidFill>
              <a:schemeClr val="accent5">
                <a:lumMod val="60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Lst>
        </c:dLbl>
      </c:pivotFmt>
      <c:pivotFmt>
        <c:idx val="25"/>
        <c:spPr>
          <a:solidFill>
            <a:schemeClr val="accent6"/>
          </a:solidFill>
          <a:ln w="28575" cap="rnd">
            <a:solidFill>
              <a:schemeClr val="accent4">
                <a:lumMod val="60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Lst>
        </c:dLbl>
      </c:pivotFmt>
      <c:pivotFmt>
        <c:idx val="26"/>
        <c:spPr>
          <a:solidFill>
            <a:schemeClr val="accent6"/>
          </a:solidFill>
          <a:ln w="28575" cap="rnd">
            <a:solidFill>
              <a:schemeClr val="accent6">
                <a:lumMod val="80000"/>
                <a:lumOff val="20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Lst>
        </c:dLbl>
      </c:pivotFmt>
      <c:pivotFmt>
        <c:idx val="27"/>
        <c:spPr>
          <a:solidFill>
            <a:schemeClr val="accent6"/>
          </a:solidFill>
          <a:ln w="28575" cap="rnd">
            <a:solidFill>
              <a:schemeClr val="accent5">
                <a:lumMod val="80000"/>
                <a:lumOff val="20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Lst>
        </c:dLbl>
      </c:pivotFmt>
      <c:pivotFmt>
        <c:idx val="28"/>
        <c:spPr>
          <a:solidFill>
            <a:schemeClr val="accent6"/>
          </a:solidFill>
          <a:ln w="28575" cap="rnd">
            <a:solidFill>
              <a:schemeClr val="accent4">
                <a:lumMod val="80000"/>
                <a:lumOff val="20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Lst>
        </c:dLbl>
      </c:pivotFmt>
      <c:pivotFmt>
        <c:idx val="29"/>
        <c:spPr>
          <a:solidFill>
            <a:schemeClr val="accent6"/>
          </a:solidFill>
          <a:ln w="28575" cap="rnd">
            <a:solidFill>
              <a:schemeClr val="accent6">
                <a:lumMod val="80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Lst>
        </c:dLbl>
      </c:pivotFmt>
      <c:pivotFmt>
        <c:idx val="30"/>
        <c:spPr>
          <a:solidFill>
            <a:schemeClr val="accent6"/>
          </a:solidFill>
          <a:ln w="28575" cap="rnd">
            <a:solidFill>
              <a:schemeClr val="accent5">
                <a:lumMod val="80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Lst>
        </c:dLbl>
      </c:pivotFmt>
      <c:pivotFmt>
        <c:idx val="31"/>
        <c:spPr>
          <a:solidFill>
            <a:schemeClr val="accent6"/>
          </a:solidFill>
          <a:ln w="28575" cap="rnd">
            <a:solidFill>
              <a:schemeClr val="accent4">
                <a:lumMod val="80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Lst>
        </c:dLbl>
      </c:pivotFmt>
      <c:pivotFmt>
        <c:idx val="32"/>
        <c:spPr>
          <a:solidFill>
            <a:schemeClr val="accent6"/>
          </a:solidFill>
          <a:ln w="28575" cap="rnd">
            <a:solidFill>
              <a:schemeClr val="accent6">
                <a:lumMod val="60000"/>
                <a:lumOff val="40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Lst>
        </c:dLbl>
      </c:pivotFmt>
      <c:pivotFmt>
        <c:idx val="33"/>
        <c:spPr>
          <a:solidFill>
            <a:schemeClr val="accent6"/>
          </a:solidFill>
          <a:ln w="28575" cap="rnd">
            <a:solidFill>
              <a:schemeClr val="accent5">
                <a:lumMod val="60000"/>
                <a:lumOff val="40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Lst>
        </c:dLbl>
      </c:pivotFmt>
      <c:pivotFmt>
        <c:idx val="34"/>
        <c:spPr>
          <a:solidFill>
            <a:schemeClr val="accent6"/>
          </a:solidFill>
          <a:ln w="28575" cap="rnd">
            <a:solidFill>
              <a:schemeClr val="accent4">
                <a:lumMod val="60000"/>
                <a:lumOff val="40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Lst>
        </c:dLbl>
      </c:pivotFmt>
      <c:pivotFmt>
        <c:idx val="35"/>
        <c:spPr>
          <a:solidFill>
            <a:schemeClr val="accent6"/>
          </a:solidFill>
          <a:ln w="28575" cap="rnd">
            <a:solidFill>
              <a:schemeClr val="accent6">
                <a:lumMod val="50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Lst>
        </c:dLbl>
      </c:pivotFmt>
      <c:pivotFmt>
        <c:idx val="36"/>
        <c:spPr>
          <a:solidFill>
            <a:schemeClr val="accent6"/>
          </a:solidFill>
          <a:ln w="28575" cap="rnd">
            <a:solidFill>
              <a:schemeClr val="accent5">
                <a:lumMod val="50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Lst>
        </c:dLbl>
      </c:pivotFmt>
      <c:pivotFmt>
        <c:idx val="37"/>
        <c:spPr>
          <a:solidFill>
            <a:schemeClr val="accent6"/>
          </a:solidFill>
          <a:ln w="28575" cap="rnd">
            <a:solidFill>
              <a:schemeClr val="accent4">
                <a:lumMod val="50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Lst>
        </c:dLbl>
      </c:pivotFmt>
      <c:pivotFmt>
        <c:idx val="38"/>
        <c:spPr>
          <a:solidFill>
            <a:schemeClr val="accent6"/>
          </a:solidFill>
          <a:ln w="28575" cap="rnd">
            <a:solidFill>
              <a:schemeClr val="accent6">
                <a:lumMod val="70000"/>
                <a:lumOff val="30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Lst>
        </c:dLbl>
      </c:pivotFmt>
      <c:pivotFmt>
        <c:idx val="39"/>
        <c:spPr>
          <a:solidFill>
            <a:schemeClr val="accent6"/>
          </a:solidFill>
          <a:ln w="28575" cap="rnd">
            <a:solidFill>
              <a:schemeClr val="accent5">
                <a:lumMod val="70000"/>
                <a:lumOff val="30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Lst>
        </c:dLbl>
      </c:pivotFmt>
      <c:pivotFmt>
        <c:idx val="40"/>
        <c:spPr>
          <a:solidFill>
            <a:schemeClr val="accent6"/>
          </a:solidFill>
          <a:ln w="28575" cap="rnd">
            <a:solidFill>
              <a:schemeClr val="accent6"/>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Lst>
        </c:dLbl>
      </c:pivotFmt>
      <c:pivotFmt>
        <c:idx val="41"/>
        <c:spPr>
          <a:solidFill>
            <a:schemeClr val="accent6"/>
          </a:solidFill>
          <a:ln w="28575" cap="rnd">
            <a:solidFill>
              <a:schemeClr val="accent5"/>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Lst>
        </c:dLbl>
      </c:pivotFmt>
      <c:pivotFmt>
        <c:idx val="42"/>
        <c:spPr>
          <a:solidFill>
            <a:schemeClr val="accent6"/>
          </a:solidFill>
          <a:ln w="28575" cap="rnd">
            <a:solidFill>
              <a:schemeClr val="accent4"/>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Lst>
        </c:dLbl>
      </c:pivotFmt>
      <c:pivotFmt>
        <c:idx val="43"/>
        <c:spPr>
          <a:solidFill>
            <a:schemeClr val="accent6"/>
          </a:solidFill>
          <a:ln w="28575" cap="rnd">
            <a:solidFill>
              <a:schemeClr val="accent6">
                <a:lumMod val="60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Lst>
        </c:dLbl>
      </c:pivotFmt>
      <c:pivotFmt>
        <c:idx val="44"/>
        <c:spPr>
          <a:solidFill>
            <a:schemeClr val="accent6"/>
          </a:solidFill>
          <a:ln w="28575" cap="rnd">
            <a:solidFill>
              <a:schemeClr val="accent5">
                <a:lumMod val="60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Lst>
        </c:dLbl>
      </c:pivotFmt>
      <c:pivotFmt>
        <c:idx val="45"/>
        <c:spPr>
          <a:solidFill>
            <a:schemeClr val="accent6"/>
          </a:solidFill>
          <a:ln w="28575" cap="rnd">
            <a:solidFill>
              <a:schemeClr val="accent4">
                <a:lumMod val="60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Lst>
        </c:dLbl>
      </c:pivotFmt>
      <c:pivotFmt>
        <c:idx val="46"/>
        <c:spPr>
          <a:solidFill>
            <a:schemeClr val="accent6"/>
          </a:solidFill>
          <a:ln w="28575" cap="rnd">
            <a:solidFill>
              <a:schemeClr val="accent6">
                <a:lumMod val="80000"/>
                <a:lumOff val="20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Lst>
        </c:dLbl>
      </c:pivotFmt>
      <c:pivotFmt>
        <c:idx val="47"/>
        <c:spPr>
          <a:solidFill>
            <a:schemeClr val="accent6"/>
          </a:solidFill>
          <a:ln w="28575" cap="rnd">
            <a:solidFill>
              <a:schemeClr val="accent5">
                <a:lumMod val="80000"/>
                <a:lumOff val="20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Lst>
        </c:dLbl>
      </c:pivotFmt>
      <c:pivotFmt>
        <c:idx val="48"/>
        <c:spPr>
          <a:solidFill>
            <a:schemeClr val="accent6"/>
          </a:solidFill>
          <a:ln w="28575" cap="rnd">
            <a:solidFill>
              <a:schemeClr val="accent4">
                <a:lumMod val="80000"/>
                <a:lumOff val="20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Lst>
        </c:dLbl>
      </c:pivotFmt>
      <c:pivotFmt>
        <c:idx val="49"/>
        <c:spPr>
          <a:solidFill>
            <a:schemeClr val="accent6"/>
          </a:solidFill>
          <a:ln w="28575" cap="rnd">
            <a:solidFill>
              <a:schemeClr val="accent6">
                <a:lumMod val="80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Lst>
        </c:dLbl>
      </c:pivotFmt>
      <c:pivotFmt>
        <c:idx val="50"/>
        <c:spPr>
          <a:solidFill>
            <a:schemeClr val="accent6"/>
          </a:solidFill>
          <a:ln w="28575" cap="rnd">
            <a:solidFill>
              <a:schemeClr val="accent5">
                <a:lumMod val="80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Lst>
        </c:dLbl>
      </c:pivotFmt>
      <c:pivotFmt>
        <c:idx val="51"/>
        <c:spPr>
          <a:solidFill>
            <a:schemeClr val="accent6"/>
          </a:solidFill>
          <a:ln w="28575" cap="rnd">
            <a:solidFill>
              <a:schemeClr val="accent4">
                <a:lumMod val="80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Lst>
        </c:dLbl>
      </c:pivotFmt>
      <c:pivotFmt>
        <c:idx val="52"/>
        <c:spPr>
          <a:solidFill>
            <a:schemeClr val="accent6"/>
          </a:solidFill>
          <a:ln w="28575" cap="rnd">
            <a:solidFill>
              <a:schemeClr val="accent6">
                <a:lumMod val="60000"/>
                <a:lumOff val="40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Lst>
        </c:dLbl>
      </c:pivotFmt>
      <c:pivotFmt>
        <c:idx val="53"/>
        <c:spPr>
          <a:solidFill>
            <a:schemeClr val="accent6"/>
          </a:solidFill>
          <a:ln w="28575" cap="rnd">
            <a:solidFill>
              <a:schemeClr val="accent5">
                <a:lumMod val="60000"/>
                <a:lumOff val="40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Lst>
        </c:dLbl>
      </c:pivotFmt>
      <c:pivotFmt>
        <c:idx val="54"/>
        <c:spPr>
          <a:solidFill>
            <a:schemeClr val="accent6"/>
          </a:solidFill>
          <a:ln w="28575" cap="rnd">
            <a:solidFill>
              <a:schemeClr val="accent4">
                <a:lumMod val="60000"/>
                <a:lumOff val="40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Lst>
        </c:dLbl>
      </c:pivotFmt>
      <c:pivotFmt>
        <c:idx val="55"/>
        <c:spPr>
          <a:solidFill>
            <a:schemeClr val="accent6"/>
          </a:solidFill>
          <a:ln w="28575" cap="rnd">
            <a:solidFill>
              <a:schemeClr val="accent6">
                <a:lumMod val="50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Lst>
        </c:dLbl>
      </c:pivotFmt>
      <c:pivotFmt>
        <c:idx val="56"/>
        <c:spPr>
          <a:solidFill>
            <a:schemeClr val="accent6"/>
          </a:solidFill>
          <a:ln w="28575" cap="rnd">
            <a:solidFill>
              <a:schemeClr val="accent5">
                <a:lumMod val="50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Lst>
        </c:dLbl>
      </c:pivotFmt>
      <c:pivotFmt>
        <c:idx val="57"/>
        <c:spPr>
          <a:solidFill>
            <a:schemeClr val="accent6"/>
          </a:solidFill>
          <a:ln w="28575" cap="rnd">
            <a:solidFill>
              <a:schemeClr val="accent4">
                <a:lumMod val="50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Lst>
        </c:dLbl>
      </c:pivotFmt>
      <c:pivotFmt>
        <c:idx val="58"/>
        <c:spPr>
          <a:solidFill>
            <a:schemeClr val="accent6"/>
          </a:solidFill>
          <a:ln w="28575" cap="rnd">
            <a:solidFill>
              <a:schemeClr val="accent6">
                <a:lumMod val="70000"/>
                <a:lumOff val="30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Lst>
        </c:dLbl>
      </c:pivotFmt>
      <c:pivotFmt>
        <c:idx val="59"/>
        <c:spPr>
          <a:solidFill>
            <a:schemeClr val="accent6"/>
          </a:solidFill>
          <a:ln w="28575" cap="rnd">
            <a:solidFill>
              <a:schemeClr val="accent5">
                <a:lumMod val="70000"/>
                <a:lumOff val="30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Lst>
        </c:dLbl>
      </c:pivotFmt>
    </c:pivotFmts>
    <c:plotArea>
      <c:layout/>
      <c:lineChart>
        <c:grouping val="standard"/>
        <c:varyColors val="0"/>
        <c:dLbls>
          <c:showLegendKey val="0"/>
          <c:showVal val="0"/>
          <c:showCatName val="0"/>
          <c:showSerName val="0"/>
          <c:showPercent val="0"/>
          <c:showBubbleSize val="0"/>
        </c:dLbls>
        <c:marker val="1"/>
        <c:smooth val="0"/>
        <c:axId val="88699008"/>
        <c:axId val="88702336"/>
      </c:lineChart>
      <c:catAx>
        <c:axId val="886990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fr-FR"/>
          </a:p>
        </c:txPr>
        <c:crossAx val="88702336"/>
        <c:crosses val="autoZero"/>
        <c:auto val="1"/>
        <c:lblAlgn val="ctr"/>
        <c:lblOffset val="100"/>
        <c:noMultiLvlLbl val="0"/>
      </c:catAx>
      <c:valAx>
        <c:axId val="887023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r>
                  <a:rPr lang="en-US" sz="1100"/>
                  <a:t>CONSOMMATION D'EAU EN M³</a:t>
                </a:r>
              </a:p>
            </c:rich>
          </c:tx>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fr-FR"/>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crossAx val="8869900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pivotSource>
    <c:name>[EXCEL SUIVI DES CONSOMMATIONS - Version  FR - Adrianor.xlsx]Secteur_conso_postes_EAU!Tab_secteur_conso_postes_EAU(14)</c:name>
    <c:fmtId val="2"/>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POURCENTAGE DE LA CONSOMMATION D'EAU DES DIFFÉRENTS POSTES </a:t>
            </a:r>
            <a:r>
              <a:rPr lang="en-US" baseline="30000"/>
              <a:t>(14)</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ivotFmts>
      <c:pivotFmt>
        <c:idx val="0"/>
        <c:spPr>
          <a:solidFill>
            <a:schemeClr val="accent1"/>
          </a:solidFill>
          <a:ln w="19050">
            <a:solidFill>
              <a:schemeClr val="lt1"/>
            </a:solidFill>
          </a:ln>
          <a:effectLst/>
        </c:spPr>
        <c:marker>
          <c:symbol val="none"/>
        </c:marker>
        <c:dLbl>
          <c:idx val="0"/>
          <c:numFmt formatCode="0.0%;\ \-\ 0%;\ &quot;&quot;"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fr-FR"/>
            </a:p>
          </c:txPr>
          <c:dLblPos val="outEnd"/>
          <c:showLegendKey val="1"/>
          <c:showVal val="0"/>
          <c:showCatName val="0"/>
          <c:showSerName val="0"/>
          <c:showPercent val="1"/>
          <c:showBubbleSize val="0"/>
          <c:extLst>
            <c:ext xmlns:c15="http://schemas.microsoft.com/office/drawing/2012/chart" uri="{CE6537A1-D6FC-4f65-9D91-7224C49458BB}"/>
          </c:extLst>
        </c:dLbl>
      </c:pivotFmt>
      <c:pivotFmt>
        <c:idx val="1"/>
        <c:spPr>
          <a:solidFill>
            <a:schemeClr val="accent1"/>
          </a:solidFill>
          <a:ln w="19050">
            <a:solidFill>
              <a:schemeClr val="lt1"/>
            </a:solidFill>
          </a:ln>
          <a:effectLst/>
        </c:spPr>
      </c:pivotFmt>
      <c:pivotFmt>
        <c:idx val="2"/>
        <c:spPr>
          <a:solidFill>
            <a:schemeClr val="accent2"/>
          </a:solidFill>
          <a:ln w="19050">
            <a:solidFill>
              <a:schemeClr val="lt1"/>
            </a:solidFill>
          </a:ln>
          <a:effectLst/>
        </c:spPr>
      </c:pivotFmt>
      <c:pivotFmt>
        <c:idx val="3"/>
        <c:spPr>
          <a:solidFill>
            <a:schemeClr val="accent3"/>
          </a:solidFill>
          <a:ln w="19050">
            <a:solidFill>
              <a:schemeClr val="lt1"/>
            </a:solidFill>
          </a:ln>
          <a:effectLst/>
        </c:spPr>
      </c:pivotFmt>
      <c:pivotFmt>
        <c:idx val="4"/>
        <c:spPr>
          <a:solidFill>
            <a:schemeClr val="accent4"/>
          </a:solidFill>
          <a:ln w="19050">
            <a:solidFill>
              <a:schemeClr val="lt1"/>
            </a:solidFill>
          </a:ln>
          <a:effectLst/>
        </c:spPr>
      </c:pivotFmt>
      <c:pivotFmt>
        <c:idx val="5"/>
        <c:spPr>
          <a:solidFill>
            <a:schemeClr val="accent5"/>
          </a:solidFill>
          <a:ln w="19050">
            <a:solidFill>
              <a:schemeClr val="lt1"/>
            </a:solidFill>
          </a:ln>
          <a:effectLst/>
        </c:spPr>
      </c:pivotFmt>
      <c:pivotFmt>
        <c:idx val="6"/>
        <c:spPr>
          <a:solidFill>
            <a:schemeClr val="accent6"/>
          </a:solidFill>
          <a:ln w="19050">
            <a:solidFill>
              <a:schemeClr val="lt1"/>
            </a:solidFill>
          </a:ln>
          <a:effectLst/>
        </c:spPr>
      </c:pivotFmt>
      <c:pivotFmt>
        <c:idx val="7"/>
        <c:spPr>
          <a:solidFill>
            <a:schemeClr val="accent1">
              <a:lumMod val="60000"/>
            </a:schemeClr>
          </a:solidFill>
          <a:ln w="19050">
            <a:solidFill>
              <a:schemeClr val="lt1"/>
            </a:solidFill>
          </a:ln>
          <a:effectLst/>
        </c:spPr>
      </c:pivotFmt>
      <c:pivotFmt>
        <c:idx val="8"/>
        <c:spPr>
          <a:solidFill>
            <a:schemeClr val="accent2">
              <a:lumMod val="60000"/>
            </a:schemeClr>
          </a:solidFill>
          <a:ln w="19050">
            <a:solidFill>
              <a:schemeClr val="lt1"/>
            </a:solidFill>
          </a:ln>
          <a:effectLst/>
        </c:spPr>
      </c:pivotFmt>
      <c:pivotFmt>
        <c:idx val="9"/>
        <c:spPr>
          <a:solidFill>
            <a:schemeClr val="accent3">
              <a:lumMod val="60000"/>
            </a:schemeClr>
          </a:solidFill>
          <a:ln w="19050">
            <a:solidFill>
              <a:schemeClr val="lt1"/>
            </a:solidFill>
          </a:ln>
          <a:effectLst/>
        </c:spPr>
      </c:pivotFmt>
      <c:pivotFmt>
        <c:idx val="10"/>
        <c:spPr>
          <a:solidFill>
            <a:schemeClr val="accent4">
              <a:lumMod val="60000"/>
            </a:schemeClr>
          </a:solidFill>
          <a:ln w="19050">
            <a:solidFill>
              <a:schemeClr val="lt1"/>
            </a:solidFill>
          </a:ln>
          <a:effectLst/>
        </c:spPr>
      </c:pivotFmt>
      <c:pivotFmt>
        <c:idx val="11"/>
        <c:spPr>
          <a:solidFill>
            <a:schemeClr val="accent5">
              <a:lumMod val="60000"/>
            </a:schemeClr>
          </a:solidFill>
          <a:ln w="19050">
            <a:solidFill>
              <a:schemeClr val="lt1"/>
            </a:solidFill>
          </a:ln>
          <a:effectLst/>
        </c:spPr>
      </c:pivotFmt>
      <c:pivotFmt>
        <c:idx val="12"/>
        <c:spPr>
          <a:solidFill>
            <a:schemeClr val="accent6">
              <a:lumMod val="60000"/>
            </a:schemeClr>
          </a:solidFill>
          <a:ln w="19050">
            <a:solidFill>
              <a:schemeClr val="lt1"/>
            </a:solidFill>
          </a:ln>
          <a:effectLst/>
        </c:spPr>
      </c:pivotFmt>
      <c:pivotFmt>
        <c:idx val="13"/>
        <c:spPr>
          <a:solidFill>
            <a:schemeClr val="accent1">
              <a:lumMod val="80000"/>
              <a:lumOff val="20000"/>
            </a:schemeClr>
          </a:solidFill>
          <a:ln w="19050">
            <a:solidFill>
              <a:schemeClr val="lt1"/>
            </a:solidFill>
          </a:ln>
          <a:effectLst/>
        </c:spPr>
      </c:pivotFmt>
      <c:pivotFmt>
        <c:idx val="14"/>
        <c:spPr>
          <a:solidFill>
            <a:schemeClr val="accent2">
              <a:lumMod val="80000"/>
              <a:lumOff val="20000"/>
            </a:schemeClr>
          </a:solidFill>
          <a:ln w="19050">
            <a:solidFill>
              <a:schemeClr val="lt1"/>
            </a:solidFill>
          </a:ln>
          <a:effectLst/>
        </c:spPr>
      </c:pivotFmt>
      <c:pivotFmt>
        <c:idx val="15"/>
        <c:spPr>
          <a:solidFill>
            <a:schemeClr val="accent3">
              <a:lumMod val="80000"/>
              <a:lumOff val="20000"/>
            </a:schemeClr>
          </a:solidFill>
          <a:ln w="19050">
            <a:solidFill>
              <a:schemeClr val="lt1"/>
            </a:solidFill>
          </a:ln>
          <a:effectLst/>
        </c:spPr>
      </c:pivotFmt>
      <c:pivotFmt>
        <c:idx val="16"/>
        <c:spPr>
          <a:solidFill>
            <a:schemeClr val="accent4">
              <a:lumMod val="80000"/>
              <a:lumOff val="20000"/>
            </a:schemeClr>
          </a:solidFill>
          <a:ln w="19050">
            <a:solidFill>
              <a:schemeClr val="lt1"/>
            </a:solidFill>
          </a:ln>
          <a:effectLst/>
        </c:spPr>
      </c:pivotFmt>
      <c:pivotFmt>
        <c:idx val="17"/>
        <c:spPr>
          <a:solidFill>
            <a:schemeClr val="accent5">
              <a:lumMod val="80000"/>
              <a:lumOff val="20000"/>
            </a:schemeClr>
          </a:solidFill>
          <a:ln w="19050">
            <a:solidFill>
              <a:schemeClr val="lt1"/>
            </a:solidFill>
          </a:ln>
          <a:effectLst/>
        </c:spPr>
      </c:pivotFmt>
      <c:pivotFmt>
        <c:idx val="18"/>
        <c:spPr>
          <a:solidFill>
            <a:schemeClr val="accent6">
              <a:lumMod val="80000"/>
              <a:lumOff val="20000"/>
            </a:schemeClr>
          </a:solidFill>
          <a:ln w="19050">
            <a:solidFill>
              <a:schemeClr val="lt1"/>
            </a:solidFill>
          </a:ln>
          <a:effectLst/>
        </c:spPr>
      </c:pivotFmt>
      <c:pivotFmt>
        <c:idx val="19"/>
        <c:spPr>
          <a:solidFill>
            <a:schemeClr val="accent1">
              <a:lumMod val="80000"/>
            </a:schemeClr>
          </a:solidFill>
          <a:ln w="19050">
            <a:solidFill>
              <a:schemeClr val="lt1"/>
            </a:solidFill>
          </a:ln>
          <a:effectLst/>
        </c:spPr>
      </c:pivotFmt>
      <c:pivotFmt>
        <c:idx val="20"/>
        <c:spPr>
          <a:solidFill>
            <a:schemeClr val="accent2">
              <a:lumMod val="80000"/>
            </a:schemeClr>
          </a:solidFill>
          <a:ln w="19050">
            <a:solidFill>
              <a:schemeClr val="lt1"/>
            </a:solidFill>
          </a:ln>
          <a:effectLst/>
        </c:spPr>
      </c:pivotFmt>
      <c:pivotFmt>
        <c:idx val="21"/>
        <c:spPr>
          <a:solidFill>
            <a:schemeClr val="accent1"/>
          </a:solidFill>
          <a:ln w="19050">
            <a:solidFill>
              <a:schemeClr val="lt1"/>
            </a:solidFill>
          </a:ln>
          <a:effectLst/>
        </c:spPr>
        <c:marker>
          <c:symbol val="none"/>
        </c:marker>
        <c:dLbl>
          <c:idx val="0"/>
          <c:numFmt formatCode="0.0%;\ \-\ 0%;\ &quot;&quot;"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fr-FR"/>
            </a:p>
          </c:txPr>
          <c:dLblPos val="outEnd"/>
          <c:showLegendKey val="1"/>
          <c:showVal val="0"/>
          <c:showCatName val="0"/>
          <c:showSerName val="0"/>
          <c:showPercent val="1"/>
          <c:showBubbleSize val="0"/>
          <c:extLst>
            <c:ext xmlns:c15="http://schemas.microsoft.com/office/drawing/2012/chart" uri="{CE6537A1-D6FC-4f65-9D91-7224C49458BB}"/>
          </c:extLst>
        </c:dLbl>
      </c:pivotFmt>
      <c:pivotFmt>
        <c:idx val="22"/>
        <c:spPr>
          <a:solidFill>
            <a:schemeClr val="accent1"/>
          </a:solidFill>
          <a:ln w="19050">
            <a:solidFill>
              <a:schemeClr val="lt1"/>
            </a:solidFill>
          </a:ln>
          <a:effectLst/>
        </c:spPr>
      </c:pivotFmt>
      <c:pivotFmt>
        <c:idx val="23"/>
        <c:spPr>
          <a:solidFill>
            <a:schemeClr val="accent2"/>
          </a:solidFill>
          <a:ln w="19050">
            <a:solidFill>
              <a:schemeClr val="lt1"/>
            </a:solidFill>
          </a:ln>
          <a:effectLst/>
        </c:spPr>
      </c:pivotFmt>
      <c:pivotFmt>
        <c:idx val="24"/>
        <c:spPr>
          <a:solidFill>
            <a:schemeClr val="accent3"/>
          </a:solidFill>
          <a:ln w="19050">
            <a:solidFill>
              <a:schemeClr val="lt1"/>
            </a:solidFill>
          </a:ln>
          <a:effectLst/>
        </c:spPr>
      </c:pivotFmt>
      <c:pivotFmt>
        <c:idx val="25"/>
        <c:spPr>
          <a:solidFill>
            <a:schemeClr val="accent4"/>
          </a:solidFill>
          <a:ln w="19050">
            <a:solidFill>
              <a:schemeClr val="lt1"/>
            </a:solidFill>
          </a:ln>
          <a:effectLst/>
        </c:spPr>
      </c:pivotFmt>
      <c:pivotFmt>
        <c:idx val="26"/>
        <c:spPr>
          <a:solidFill>
            <a:schemeClr val="accent5"/>
          </a:solidFill>
          <a:ln w="19050">
            <a:solidFill>
              <a:schemeClr val="lt1"/>
            </a:solidFill>
          </a:ln>
          <a:effectLst/>
        </c:spPr>
      </c:pivotFmt>
      <c:pivotFmt>
        <c:idx val="27"/>
        <c:spPr>
          <a:solidFill>
            <a:schemeClr val="accent6"/>
          </a:solidFill>
          <a:ln w="19050">
            <a:solidFill>
              <a:schemeClr val="lt1"/>
            </a:solidFill>
          </a:ln>
          <a:effectLst/>
        </c:spPr>
      </c:pivotFmt>
      <c:pivotFmt>
        <c:idx val="28"/>
        <c:spPr>
          <a:solidFill>
            <a:schemeClr val="accent1">
              <a:lumMod val="60000"/>
            </a:schemeClr>
          </a:solidFill>
          <a:ln w="19050">
            <a:solidFill>
              <a:schemeClr val="lt1"/>
            </a:solidFill>
          </a:ln>
          <a:effectLst/>
        </c:spPr>
      </c:pivotFmt>
      <c:pivotFmt>
        <c:idx val="29"/>
        <c:spPr>
          <a:solidFill>
            <a:schemeClr val="accent2">
              <a:lumMod val="60000"/>
            </a:schemeClr>
          </a:solidFill>
          <a:ln w="19050">
            <a:solidFill>
              <a:schemeClr val="lt1"/>
            </a:solidFill>
          </a:ln>
          <a:effectLst/>
        </c:spPr>
      </c:pivotFmt>
      <c:pivotFmt>
        <c:idx val="30"/>
        <c:spPr>
          <a:solidFill>
            <a:schemeClr val="accent3">
              <a:lumMod val="60000"/>
            </a:schemeClr>
          </a:solidFill>
          <a:ln w="19050">
            <a:solidFill>
              <a:schemeClr val="lt1"/>
            </a:solidFill>
          </a:ln>
          <a:effectLst/>
        </c:spPr>
      </c:pivotFmt>
      <c:pivotFmt>
        <c:idx val="31"/>
        <c:spPr>
          <a:solidFill>
            <a:schemeClr val="accent4">
              <a:lumMod val="60000"/>
            </a:schemeClr>
          </a:solidFill>
          <a:ln w="19050">
            <a:solidFill>
              <a:schemeClr val="lt1"/>
            </a:solidFill>
          </a:ln>
          <a:effectLst/>
        </c:spPr>
      </c:pivotFmt>
      <c:pivotFmt>
        <c:idx val="32"/>
        <c:spPr>
          <a:solidFill>
            <a:schemeClr val="accent5">
              <a:lumMod val="60000"/>
            </a:schemeClr>
          </a:solidFill>
          <a:ln w="19050">
            <a:solidFill>
              <a:schemeClr val="lt1"/>
            </a:solidFill>
          </a:ln>
          <a:effectLst/>
        </c:spPr>
      </c:pivotFmt>
      <c:pivotFmt>
        <c:idx val="33"/>
        <c:spPr>
          <a:solidFill>
            <a:schemeClr val="accent6">
              <a:lumMod val="60000"/>
            </a:schemeClr>
          </a:solidFill>
          <a:ln w="19050">
            <a:solidFill>
              <a:schemeClr val="lt1"/>
            </a:solidFill>
          </a:ln>
          <a:effectLst/>
        </c:spPr>
      </c:pivotFmt>
      <c:pivotFmt>
        <c:idx val="34"/>
        <c:spPr>
          <a:solidFill>
            <a:schemeClr val="accent1">
              <a:lumMod val="80000"/>
              <a:lumOff val="20000"/>
            </a:schemeClr>
          </a:solidFill>
          <a:ln w="19050">
            <a:solidFill>
              <a:schemeClr val="lt1"/>
            </a:solidFill>
          </a:ln>
          <a:effectLst/>
        </c:spPr>
      </c:pivotFmt>
      <c:pivotFmt>
        <c:idx val="35"/>
        <c:spPr>
          <a:solidFill>
            <a:schemeClr val="accent2">
              <a:lumMod val="80000"/>
              <a:lumOff val="20000"/>
            </a:schemeClr>
          </a:solidFill>
          <a:ln w="19050">
            <a:solidFill>
              <a:schemeClr val="lt1"/>
            </a:solidFill>
          </a:ln>
          <a:effectLst/>
        </c:spPr>
      </c:pivotFmt>
      <c:pivotFmt>
        <c:idx val="36"/>
        <c:spPr>
          <a:solidFill>
            <a:schemeClr val="accent3">
              <a:lumMod val="80000"/>
              <a:lumOff val="20000"/>
            </a:schemeClr>
          </a:solidFill>
          <a:ln w="19050">
            <a:solidFill>
              <a:schemeClr val="lt1"/>
            </a:solidFill>
          </a:ln>
          <a:effectLst/>
        </c:spPr>
      </c:pivotFmt>
      <c:pivotFmt>
        <c:idx val="37"/>
        <c:spPr>
          <a:solidFill>
            <a:schemeClr val="accent4">
              <a:lumMod val="80000"/>
              <a:lumOff val="20000"/>
            </a:schemeClr>
          </a:solidFill>
          <a:ln w="19050">
            <a:solidFill>
              <a:schemeClr val="lt1"/>
            </a:solidFill>
          </a:ln>
          <a:effectLst/>
        </c:spPr>
      </c:pivotFmt>
      <c:pivotFmt>
        <c:idx val="38"/>
        <c:spPr>
          <a:solidFill>
            <a:schemeClr val="accent5">
              <a:lumMod val="80000"/>
              <a:lumOff val="20000"/>
            </a:schemeClr>
          </a:solidFill>
          <a:ln w="19050">
            <a:solidFill>
              <a:schemeClr val="lt1"/>
            </a:solidFill>
          </a:ln>
          <a:effectLst/>
        </c:spPr>
      </c:pivotFmt>
      <c:pivotFmt>
        <c:idx val="39"/>
        <c:spPr>
          <a:solidFill>
            <a:schemeClr val="accent6">
              <a:lumMod val="80000"/>
              <a:lumOff val="20000"/>
            </a:schemeClr>
          </a:solidFill>
          <a:ln w="19050">
            <a:solidFill>
              <a:schemeClr val="lt1"/>
            </a:solidFill>
          </a:ln>
          <a:effectLst/>
        </c:spPr>
      </c:pivotFmt>
      <c:pivotFmt>
        <c:idx val="40"/>
        <c:spPr>
          <a:solidFill>
            <a:schemeClr val="accent1">
              <a:lumMod val="80000"/>
            </a:schemeClr>
          </a:solidFill>
          <a:ln w="19050">
            <a:solidFill>
              <a:schemeClr val="lt1"/>
            </a:solidFill>
          </a:ln>
          <a:effectLst/>
        </c:spPr>
      </c:pivotFmt>
      <c:pivotFmt>
        <c:idx val="41"/>
        <c:spPr>
          <a:solidFill>
            <a:schemeClr val="accent2">
              <a:lumMod val="80000"/>
            </a:schemeClr>
          </a:solidFill>
          <a:ln w="19050">
            <a:solidFill>
              <a:schemeClr val="lt1"/>
            </a:solidFill>
          </a:ln>
          <a:effectLst/>
        </c:spPr>
      </c:pivotFmt>
      <c:pivotFmt>
        <c:idx val="42"/>
        <c:spPr>
          <a:solidFill>
            <a:schemeClr val="accent1"/>
          </a:solidFill>
          <a:ln w="19050">
            <a:solidFill>
              <a:schemeClr val="lt1"/>
            </a:solidFill>
          </a:ln>
          <a:effectLst/>
        </c:spPr>
        <c:marker>
          <c:symbol val="none"/>
        </c:marker>
        <c:dLbl>
          <c:idx val="0"/>
          <c:numFmt formatCode="0.0%;\ \-\ 0%;\ &quot;&quot;"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fr-FR"/>
            </a:p>
          </c:txPr>
          <c:dLblPos val="outEnd"/>
          <c:showLegendKey val="1"/>
          <c:showVal val="0"/>
          <c:showCatName val="0"/>
          <c:showSerName val="0"/>
          <c:showPercent val="1"/>
          <c:showBubbleSize val="0"/>
          <c:extLst>
            <c:ext xmlns:c15="http://schemas.microsoft.com/office/drawing/2012/chart" uri="{CE6537A1-D6FC-4f65-9D91-7224C49458BB}"/>
          </c:extLst>
        </c:dLbl>
      </c:pivotFmt>
      <c:pivotFmt>
        <c:idx val="43"/>
        <c:spPr>
          <a:solidFill>
            <a:schemeClr val="accent1"/>
          </a:solidFill>
          <a:ln w="19050">
            <a:solidFill>
              <a:schemeClr val="lt1"/>
            </a:solidFill>
          </a:ln>
          <a:effectLst/>
        </c:spPr>
      </c:pivotFmt>
      <c:pivotFmt>
        <c:idx val="44"/>
        <c:spPr>
          <a:solidFill>
            <a:schemeClr val="accent2"/>
          </a:solidFill>
          <a:ln w="19050">
            <a:solidFill>
              <a:schemeClr val="lt1"/>
            </a:solidFill>
          </a:ln>
          <a:effectLst/>
        </c:spPr>
      </c:pivotFmt>
      <c:pivotFmt>
        <c:idx val="45"/>
        <c:spPr>
          <a:solidFill>
            <a:schemeClr val="accent3"/>
          </a:solidFill>
          <a:ln w="19050">
            <a:solidFill>
              <a:schemeClr val="lt1"/>
            </a:solidFill>
          </a:ln>
          <a:effectLst/>
        </c:spPr>
      </c:pivotFmt>
      <c:pivotFmt>
        <c:idx val="46"/>
        <c:spPr>
          <a:solidFill>
            <a:schemeClr val="accent4"/>
          </a:solidFill>
          <a:ln w="19050">
            <a:solidFill>
              <a:schemeClr val="lt1"/>
            </a:solidFill>
          </a:ln>
          <a:effectLst/>
        </c:spPr>
      </c:pivotFmt>
      <c:pivotFmt>
        <c:idx val="47"/>
        <c:spPr>
          <a:solidFill>
            <a:schemeClr val="accent5"/>
          </a:solidFill>
          <a:ln w="19050">
            <a:solidFill>
              <a:schemeClr val="lt1"/>
            </a:solidFill>
          </a:ln>
          <a:effectLst/>
        </c:spPr>
      </c:pivotFmt>
      <c:pivotFmt>
        <c:idx val="48"/>
        <c:spPr>
          <a:solidFill>
            <a:schemeClr val="accent6"/>
          </a:solidFill>
          <a:ln w="19050">
            <a:solidFill>
              <a:schemeClr val="lt1"/>
            </a:solidFill>
          </a:ln>
          <a:effectLst/>
        </c:spPr>
      </c:pivotFmt>
      <c:pivotFmt>
        <c:idx val="49"/>
        <c:spPr>
          <a:solidFill>
            <a:schemeClr val="accent1">
              <a:lumMod val="60000"/>
            </a:schemeClr>
          </a:solidFill>
          <a:ln w="19050">
            <a:solidFill>
              <a:schemeClr val="lt1"/>
            </a:solidFill>
          </a:ln>
          <a:effectLst/>
        </c:spPr>
      </c:pivotFmt>
      <c:pivotFmt>
        <c:idx val="50"/>
        <c:spPr>
          <a:solidFill>
            <a:schemeClr val="accent2">
              <a:lumMod val="60000"/>
            </a:schemeClr>
          </a:solidFill>
          <a:ln w="19050">
            <a:solidFill>
              <a:schemeClr val="lt1"/>
            </a:solidFill>
          </a:ln>
          <a:effectLst/>
        </c:spPr>
      </c:pivotFmt>
      <c:pivotFmt>
        <c:idx val="51"/>
        <c:spPr>
          <a:solidFill>
            <a:schemeClr val="accent3">
              <a:lumMod val="60000"/>
            </a:schemeClr>
          </a:solidFill>
          <a:ln w="19050">
            <a:solidFill>
              <a:schemeClr val="lt1"/>
            </a:solidFill>
          </a:ln>
          <a:effectLst/>
        </c:spPr>
      </c:pivotFmt>
      <c:pivotFmt>
        <c:idx val="52"/>
        <c:spPr>
          <a:solidFill>
            <a:schemeClr val="accent4">
              <a:lumMod val="60000"/>
            </a:schemeClr>
          </a:solidFill>
          <a:ln w="19050">
            <a:solidFill>
              <a:schemeClr val="lt1"/>
            </a:solidFill>
          </a:ln>
          <a:effectLst/>
        </c:spPr>
      </c:pivotFmt>
      <c:pivotFmt>
        <c:idx val="53"/>
        <c:spPr>
          <a:solidFill>
            <a:schemeClr val="accent5">
              <a:lumMod val="60000"/>
            </a:schemeClr>
          </a:solidFill>
          <a:ln w="19050">
            <a:solidFill>
              <a:schemeClr val="lt1"/>
            </a:solidFill>
          </a:ln>
          <a:effectLst/>
        </c:spPr>
      </c:pivotFmt>
      <c:pivotFmt>
        <c:idx val="54"/>
        <c:spPr>
          <a:solidFill>
            <a:schemeClr val="accent6">
              <a:lumMod val="60000"/>
            </a:schemeClr>
          </a:solidFill>
          <a:ln w="19050">
            <a:solidFill>
              <a:schemeClr val="lt1"/>
            </a:solidFill>
          </a:ln>
          <a:effectLst/>
        </c:spPr>
      </c:pivotFmt>
      <c:pivotFmt>
        <c:idx val="55"/>
        <c:spPr>
          <a:solidFill>
            <a:schemeClr val="accent1">
              <a:lumMod val="80000"/>
              <a:lumOff val="20000"/>
            </a:schemeClr>
          </a:solidFill>
          <a:ln w="19050">
            <a:solidFill>
              <a:schemeClr val="lt1"/>
            </a:solidFill>
          </a:ln>
          <a:effectLst/>
        </c:spPr>
      </c:pivotFmt>
      <c:pivotFmt>
        <c:idx val="56"/>
        <c:spPr>
          <a:solidFill>
            <a:schemeClr val="accent2">
              <a:lumMod val="80000"/>
              <a:lumOff val="20000"/>
            </a:schemeClr>
          </a:solidFill>
          <a:ln w="19050">
            <a:solidFill>
              <a:schemeClr val="lt1"/>
            </a:solidFill>
          </a:ln>
          <a:effectLst/>
        </c:spPr>
      </c:pivotFmt>
      <c:pivotFmt>
        <c:idx val="57"/>
        <c:spPr>
          <a:solidFill>
            <a:schemeClr val="accent3">
              <a:lumMod val="80000"/>
              <a:lumOff val="20000"/>
            </a:schemeClr>
          </a:solidFill>
          <a:ln w="19050">
            <a:solidFill>
              <a:schemeClr val="lt1"/>
            </a:solidFill>
          </a:ln>
          <a:effectLst/>
        </c:spPr>
      </c:pivotFmt>
      <c:pivotFmt>
        <c:idx val="58"/>
        <c:spPr>
          <a:solidFill>
            <a:schemeClr val="accent4">
              <a:lumMod val="80000"/>
              <a:lumOff val="20000"/>
            </a:schemeClr>
          </a:solidFill>
          <a:ln w="19050">
            <a:solidFill>
              <a:schemeClr val="lt1"/>
            </a:solidFill>
          </a:ln>
          <a:effectLst/>
        </c:spPr>
      </c:pivotFmt>
      <c:pivotFmt>
        <c:idx val="59"/>
        <c:spPr>
          <a:solidFill>
            <a:schemeClr val="accent5">
              <a:lumMod val="80000"/>
              <a:lumOff val="20000"/>
            </a:schemeClr>
          </a:solidFill>
          <a:ln w="19050">
            <a:solidFill>
              <a:schemeClr val="lt1"/>
            </a:solidFill>
          </a:ln>
          <a:effectLst/>
        </c:spPr>
      </c:pivotFmt>
      <c:pivotFmt>
        <c:idx val="60"/>
        <c:spPr>
          <a:solidFill>
            <a:schemeClr val="accent6">
              <a:lumMod val="80000"/>
              <a:lumOff val="20000"/>
            </a:schemeClr>
          </a:solidFill>
          <a:ln w="19050">
            <a:solidFill>
              <a:schemeClr val="lt1"/>
            </a:solidFill>
          </a:ln>
          <a:effectLst/>
        </c:spPr>
      </c:pivotFmt>
      <c:pivotFmt>
        <c:idx val="61"/>
        <c:spPr>
          <a:solidFill>
            <a:schemeClr val="accent1">
              <a:lumMod val="80000"/>
            </a:schemeClr>
          </a:solidFill>
          <a:ln w="19050">
            <a:solidFill>
              <a:schemeClr val="lt1"/>
            </a:solidFill>
          </a:ln>
          <a:effectLst/>
        </c:spPr>
      </c:pivotFmt>
      <c:pivotFmt>
        <c:idx val="62"/>
        <c:spPr>
          <a:solidFill>
            <a:schemeClr val="accent2">
              <a:lumMod val="80000"/>
            </a:schemeClr>
          </a:solidFill>
          <a:ln w="19050">
            <a:solidFill>
              <a:schemeClr val="lt1"/>
            </a:solidFill>
          </a:ln>
          <a:effectLst/>
        </c:spPr>
      </c:pivotFmt>
    </c:pivotFmts>
    <c:plotArea>
      <c:layout/>
      <c:pieChart>
        <c:varyColors val="1"/>
        <c:dLbls>
          <c:dLblPos val="outEnd"/>
          <c:showLegendKey val="0"/>
          <c:showVal val="1"/>
          <c:showCatName val="0"/>
          <c:showSerName val="0"/>
          <c:showPercent val="0"/>
          <c:showBubbleSize val="0"/>
          <c:showLeaderLines val="0"/>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pivotSource>
    <c:name>[EXCEL SUIVI DES CONSOMMATIONS - Version  FR - Adrianor.xlsx]Conso_tot_ELEC!Tab_histo_Cout_Conso_Tot_ELEC(3)</c:name>
    <c:fmtId val="2"/>
  </c:pivotSource>
  <c:chart>
    <c:title>
      <c:tx>
        <c:rich>
          <a:bodyPr rot="0" spcFirstLastPara="1" vertOverflow="ellipsis" vert="horz" wrap="square" anchor="ctr" anchorCtr="1"/>
          <a:lstStyle/>
          <a:p>
            <a:pPr>
              <a:defRPr sz="1400" b="0" i="0" u="none" strike="noStrike" kern="1200" cap="all" spc="50" baseline="0">
                <a:solidFill>
                  <a:schemeClr val="tx1">
                    <a:lumMod val="65000"/>
                    <a:lumOff val="35000"/>
                  </a:schemeClr>
                </a:solidFill>
                <a:latin typeface="+mn-lt"/>
                <a:ea typeface="+mn-ea"/>
                <a:cs typeface="+mn-cs"/>
              </a:defRPr>
            </a:pPr>
            <a:r>
              <a:rPr lang="en-US" sz="1400" b="0"/>
              <a:t>COût</a:t>
            </a:r>
            <a:r>
              <a:rPr lang="en-US" sz="1400" b="0" baseline="0"/>
              <a:t> DE LA CONSOMMATION dE  d'ÉLECTRICITÉ </a:t>
            </a:r>
          </a:p>
          <a:p>
            <a:pPr>
              <a:defRPr sz="1400" b="0"/>
            </a:pPr>
            <a:r>
              <a:rPr lang="en-US" sz="1400" b="0" baseline="0"/>
              <a:t>par annÉe </a:t>
            </a:r>
            <a:r>
              <a:rPr lang="en-US" sz="1400" b="0" baseline="30000"/>
              <a:t>(3)</a:t>
            </a:r>
            <a:endParaRPr lang="en-US" sz="1400" b="0"/>
          </a:p>
        </c:rich>
      </c:tx>
      <c:layout>
        <c:manualLayout>
          <c:xMode val="edge"/>
          <c:yMode val="edge"/>
          <c:x val="0.1173281213071115"/>
          <c:y val="2.2652389554633164E-2"/>
        </c:manualLayout>
      </c:layout>
      <c:overlay val="0"/>
      <c:spPr>
        <a:noFill/>
        <a:ln>
          <a:noFill/>
        </a:ln>
        <a:effectLst/>
      </c:spPr>
      <c:txPr>
        <a:bodyPr rot="0" spcFirstLastPara="1" vertOverflow="ellipsis" vert="horz" wrap="square" anchor="ctr" anchorCtr="1"/>
        <a:lstStyle/>
        <a:p>
          <a:pPr>
            <a:defRPr sz="1400" b="0" i="0" u="none" strike="noStrike" kern="1200" cap="all" spc="50" baseline="0">
              <a:solidFill>
                <a:schemeClr val="tx1">
                  <a:lumMod val="65000"/>
                  <a:lumOff val="35000"/>
                </a:schemeClr>
              </a:solidFill>
              <a:latin typeface="+mn-lt"/>
              <a:ea typeface="+mn-ea"/>
              <a:cs typeface="+mn-cs"/>
            </a:defRPr>
          </a:pPr>
          <a:endParaRPr lang="fr-FR"/>
        </a:p>
      </c:txPr>
    </c:title>
    <c:autoTitleDeleted val="0"/>
    <c:pivotFmts>
      <c:pivotFmt>
        <c:idx val="0"/>
        <c:dLbl>
          <c:idx val="0"/>
          <c:showLegendKey val="0"/>
          <c:showVal val="0"/>
          <c:showCatName val="0"/>
          <c:showSerName val="0"/>
          <c:showPercent val="0"/>
          <c:showBubbleSize val="0"/>
          <c:extLst>
            <c:ext xmlns:c15="http://schemas.microsoft.com/office/drawing/2012/chart" uri="{CE6537A1-D6FC-4f65-9D91-7224C49458BB}"/>
          </c:extLst>
        </c:dLbl>
      </c:pivotFmt>
      <c:pivotFmt>
        <c:idx val="1"/>
        <c:dLbl>
          <c:idx val="0"/>
          <c:showLegendKey val="0"/>
          <c:showVal val="0"/>
          <c:showCatName val="0"/>
          <c:showSerName val="0"/>
          <c:showPercent val="0"/>
          <c:showBubbleSize val="0"/>
          <c:extLst>
            <c:ext xmlns:c15="http://schemas.microsoft.com/office/drawing/2012/chart" uri="{CE6537A1-D6FC-4f65-9D91-7224C49458BB}"/>
          </c:extLst>
        </c:dLbl>
      </c:pivotFmt>
      <c:pivotFmt>
        <c:idx val="2"/>
        <c:dLbl>
          <c:idx val="0"/>
          <c:showLegendKey val="0"/>
          <c:showVal val="0"/>
          <c:showCatName val="0"/>
          <c:showSerName val="0"/>
          <c:showPercent val="0"/>
          <c:showBubbleSize val="0"/>
          <c:extLst>
            <c:ext xmlns:c15="http://schemas.microsoft.com/office/drawing/2012/chart" uri="{CE6537A1-D6FC-4f65-9D91-7224C49458BB}"/>
          </c:extLst>
        </c:dLbl>
      </c:pivotFmt>
      <c:pivotFmt>
        <c:idx val="3"/>
        <c:dLbl>
          <c:idx val="0"/>
          <c:showLegendKey val="0"/>
          <c:showVal val="0"/>
          <c:showCatName val="0"/>
          <c:showSerName val="0"/>
          <c:showPercent val="0"/>
          <c:showBubbleSize val="0"/>
          <c:extLst>
            <c:ext xmlns:c15="http://schemas.microsoft.com/office/drawing/2012/chart" uri="{CE6537A1-D6FC-4f65-9D91-7224C49458BB}"/>
          </c:extLst>
        </c:dLbl>
      </c:pivotFmt>
      <c:pivotFmt>
        <c:idx val="4"/>
        <c:spPr>
          <a:gradFill flip="none" rotWithShape="1">
            <a:gsLst>
              <a:gs pos="0">
                <a:schemeClr val="accent2"/>
              </a:gs>
              <a:gs pos="75000">
                <a:schemeClr val="accent2">
                  <a:lumMod val="60000"/>
                  <a:lumOff val="40000"/>
                </a:schemeClr>
              </a:gs>
              <a:gs pos="51000">
                <a:schemeClr val="accent2">
                  <a:alpha val="75000"/>
                </a:schemeClr>
              </a:gs>
              <a:gs pos="100000">
                <a:schemeClr val="accent2">
                  <a:lumMod val="20000"/>
                  <a:lumOff val="80000"/>
                  <a:alpha val="15000"/>
                </a:schemeClr>
              </a:gs>
            </a:gsLst>
            <a:lin ang="5400000" scaled="0"/>
          </a:gra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5"/>
        <c:spPr>
          <a:gradFill flip="none" rotWithShape="1">
            <a:gsLst>
              <a:gs pos="0">
                <a:schemeClr val="accent4"/>
              </a:gs>
              <a:gs pos="75000">
                <a:schemeClr val="accent4">
                  <a:lumMod val="60000"/>
                  <a:lumOff val="40000"/>
                </a:schemeClr>
              </a:gs>
              <a:gs pos="51000">
                <a:schemeClr val="accent4">
                  <a:alpha val="75000"/>
                </a:schemeClr>
              </a:gs>
              <a:gs pos="100000">
                <a:schemeClr val="accent4">
                  <a:lumMod val="20000"/>
                  <a:lumOff val="80000"/>
                  <a:alpha val="15000"/>
                </a:schemeClr>
              </a:gs>
            </a:gsLst>
            <a:lin ang="5400000" scaled="0"/>
          </a:gra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Conso_tot_ELEC!$B$25:$B$26</c:f>
              <c:strCache>
                <c:ptCount val="1"/>
                <c:pt idx="0">
                  <c:v>2022</c:v>
                </c:pt>
              </c:strCache>
            </c:strRef>
          </c:tx>
          <c:spPr>
            <a:gradFill flip="none" rotWithShape="1">
              <a:gsLst>
                <a:gs pos="0">
                  <a:schemeClr val="accent2"/>
                </a:gs>
                <a:gs pos="75000">
                  <a:schemeClr val="accent2">
                    <a:lumMod val="60000"/>
                    <a:lumOff val="40000"/>
                  </a:schemeClr>
                </a:gs>
                <a:gs pos="51000">
                  <a:schemeClr val="accent2">
                    <a:alpha val="75000"/>
                  </a:schemeClr>
                </a:gs>
                <a:gs pos="100000">
                  <a:schemeClr val="accent2">
                    <a:lumMod val="20000"/>
                    <a:lumOff val="80000"/>
                    <a:alpha val="15000"/>
                  </a:schemeClr>
                </a:gs>
              </a:gsLst>
              <a:lin ang="5400000" scaled="0"/>
            </a:gra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Conso_tot_ELEC!$A$27</c:f>
              <c:strCache>
                <c:ptCount val="1"/>
                <c:pt idx="0">
                  <c:v>Total</c:v>
                </c:pt>
              </c:strCache>
            </c:strRef>
          </c:cat>
          <c:val>
            <c:numRef>
              <c:f>Conso_tot_ELEC!$B$27</c:f>
              <c:numCache>
                <c:formatCode>#\ ##0\ "€"</c:formatCode>
                <c:ptCount val="1"/>
                <c:pt idx="0">
                  <c:v>0</c:v>
                </c:pt>
              </c:numCache>
            </c:numRef>
          </c:val>
          <c:extLst>
            <c:ext xmlns:c16="http://schemas.microsoft.com/office/drawing/2014/chart" uri="{C3380CC4-5D6E-409C-BE32-E72D297353CC}">
              <c16:uniqueId val="{00000000-37B9-4851-9C74-6BF939445434}"/>
            </c:ext>
          </c:extLst>
        </c:ser>
        <c:dLbls>
          <c:dLblPos val="outEnd"/>
          <c:showLegendKey val="0"/>
          <c:showVal val="1"/>
          <c:showCatName val="0"/>
          <c:showSerName val="0"/>
          <c:showPercent val="0"/>
          <c:showBubbleSize val="0"/>
        </c:dLbls>
        <c:gapWidth val="355"/>
        <c:overlap val="-70"/>
        <c:axId val="1175824384"/>
        <c:axId val="1175825216"/>
      </c:barChart>
      <c:catAx>
        <c:axId val="1175824384"/>
        <c:scaling>
          <c:orientation val="minMax"/>
        </c:scaling>
        <c:delete val="1"/>
        <c:axPos val="b"/>
        <c:numFmt formatCode="General" sourceLinked="1"/>
        <c:majorTickMark val="out"/>
        <c:minorTickMark val="none"/>
        <c:tickLblPos val="nextTo"/>
        <c:crossAx val="1175825216"/>
        <c:crosses val="autoZero"/>
        <c:auto val="1"/>
        <c:lblAlgn val="ctr"/>
        <c:lblOffset val="100"/>
        <c:noMultiLvlLbl val="0"/>
      </c:catAx>
      <c:valAx>
        <c:axId val="1175825216"/>
        <c:scaling>
          <c:orientation val="minMax"/>
        </c:scaling>
        <c:delete val="1"/>
        <c:axPos val="l"/>
        <c:numFmt formatCode="#\ ##0\ &quot;€&quot;" sourceLinked="1"/>
        <c:majorTickMark val="none"/>
        <c:minorTickMark val="none"/>
        <c:tickLblPos val="nextTo"/>
        <c:crossAx val="117582438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pivotSource>
    <c:name>[EXCEL SUIVI DES CONSOMMATIONS - Version  FR - Adrianor.xlsx]Conso_Postes_ELEC!Tab_histo_conso_postes_ELEC(4)</c:name>
    <c:fmtId val="4"/>
  </c:pivotSource>
  <c:chart>
    <c:title>
      <c:tx>
        <c:rich>
          <a:bodyPr rot="0" spcFirstLastPara="1" vertOverflow="ellipsis" vert="horz" wrap="square" anchor="ctr" anchorCtr="1"/>
          <a:lstStyle/>
          <a:p>
            <a:pPr>
              <a:defRPr sz="1400" b="0" i="0" u="none" strike="noStrike" kern="1200" cap="all" spc="50" baseline="0">
                <a:solidFill>
                  <a:schemeClr val="tx1">
                    <a:lumMod val="65000"/>
                    <a:lumOff val="35000"/>
                  </a:schemeClr>
                </a:solidFill>
                <a:latin typeface="+mn-lt"/>
                <a:ea typeface="+mn-ea"/>
                <a:cs typeface="+mn-cs"/>
              </a:defRPr>
            </a:pPr>
            <a:r>
              <a:rPr lang="fr-FR" sz="1400" b="0"/>
              <a:t>Consommation d'ÉlectricitÉ</a:t>
            </a:r>
            <a:r>
              <a:rPr lang="fr-FR" sz="1400" b="0" baseline="0"/>
              <a:t> des diffÉrents postes par annÉe </a:t>
            </a:r>
            <a:r>
              <a:rPr lang="fr-FR" sz="1400" b="0" baseline="30000"/>
              <a:t>(4)</a:t>
            </a:r>
            <a:endParaRPr lang="fr-FR" sz="1400" b="0"/>
          </a:p>
        </c:rich>
      </c:tx>
      <c:overlay val="0"/>
      <c:spPr>
        <a:noFill/>
        <a:ln>
          <a:noFill/>
        </a:ln>
        <a:effectLst/>
      </c:spPr>
      <c:txPr>
        <a:bodyPr rot="0" spcFirstLastPara="1" vertOverflow="ellipsis" vert="horz" wrap="square" anchor="ctr" anchorCtr="1"/>
        <a:lstStyle/>
        <a:p>
          <a:pPr>
            <a:defRPr sz="1400" b="0" i="0" u="none" strike="noStrike" kern="1200" cap="all" spc="50" baseline="0">
              <a:solidFill>
                <a:schemeClr val="tx1">
                  <a:lumMod val="65000"/>
                  <a:lumOff val="35000"/>
                </a:schemeClr>
              </a:solidFill>
              <a:latin typeface="+mn-lt"/>
              <a:ea typeface="+mn-ea"/>
              <a:cs typeface="+mn-cs"/>
            </a:defRPr>
          </a:pPr>
          <a:endParaRPr lang="fr-FR"/>
        </a:p>
      </c:txPr>
    </c:title>
    <c:autoTitleDeleted val="0"/>
    <c:pivotFmts>
      <c:pivotFmt>
        <c:idx val="0"/>
        <c:dLbl>
          <c:idx val="0"/>
          <c:showLegendKey val="0"/>
          <c:showVal val="0"/>
          <c:showCatName val="0"/>
          <c:showSerName val="0"/>
          <c:showPercent val="0"/>
          <c:showBubbleSize val="0"/>
          <c:extLst>
            <c:ext xmlns:c15="http://schemas.microsoft.com/office/drawing/2012/chart" uri="{CE6537A1-D6FC-4f65-9D91-7224C49458BB}"/>
          </c:extLst>
        </c:dLbl>
      </c:pivotFmt>
      <c:pivotFmt>
        <c:idx val="1"/>
        <c:dLbl>
          <c:idx val="0"/>
          <c:showLegendKey val="0"/>
          <c:showVal val="0"/>
          <c:showCatName val="0"/>
          <c:showSerName val="0"/>
          <c:showPercent val="0"/>
          <c:showBubbleSize val="0"/>
          <c:extLst>
            <c:ext xmlns:c15="http://schemas.microsoft.com/office/drawing/2012/chart" uri="{CE6537A1-D6FC-4f65-9D91-7224C49458BB}"/>
          </c:extLst>
        </c:dLbl>
      </c:pivotFmt>
      <c:pivotFmt>
        <c:idx val="2"/>
        <c:dLbl>
          <c:idx val="0"/>
          <c:showLegendKey val="0"/>
          <c:showVal val="0"/>
          <c:showCatName val="0"/>
          <c:showSerName val="0"/>
          <c:showPercent val="0"/>
          <c:showBubbleSize val="0"/>
          <c:extLst>
            <c:ext xmlns:c15="http://schemas.microsoft.com/office/drawing/2012/chart" uri="{CE6537A1-D6FC-4f65-9D91-7224C49458BB}"/>
          </c:extLst>
        </c:dLbl>
      </c:pivotFmt>
      <c:pivotFmt>
        <c:idx val="3"/>
        <c:dLbl>
          <c:idx val="0"/>
          <c:showLegendKey val="0"/>
          <c:showVal val="0"/>
          <c:showCatName val="0"/>
          <c:showSerName val="0"/>
          <c:showPercent val="0"/>
          <c:showBubbleSize val="0"/>
          <c:extLst>
            <c:ext xmlns:c15="http://schemas.microsoft.com/office/drawing/2012/chart" uri="{CE6537A1-D6FC-4f65-9D91-7224C49458BB}"/>
          </c:extLst>
        </c:dLbl>
      </c:pivotFmt>
      <c:pivotFmt>
        <c:idx val="4"/>
        <c:spPr>
          <a:gradFill flip="none" rotWithShape="1">
            <a:gsLst>
              <a:gs pos="0">
                <a:schemeClr val="accent2"/>
              </a:gs>
              <a:gs pos="75000">
                <a:schemeClr val="accent2">
                  <a:lumMod val="60000"/>
                  <a:lumOff val="40000"/>
                </a:schemeClr>
              </a:gs>
              <a:gs pos="51000">
                <a:schemeClr val="accent2">
                  <a:alpha val="75000"/>
                </a:schemeClr>
              </a:gs>
              <a:gs pos="100000">
                <a:schemeClr val="accent2">
                  <a:lumMod val="20000"/>
                  <a:lumOff val="80000"/>
                  <a:alpha val="15000"/>
                </a:schemeClr>
              </a:gs>
            </a:gsLst>
            <a:lin ang="5400000" scaled="0"/>
          </a:gra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Lst>
        </c:dLbl>
      </c:pivotFmt>
      <c:pivotFmt>
        <c:idx val="5"/>
        <c:spPr>
          <a:gradFill flip="none" rotWithShape="1">
            <a:gsLst>
              <a:gs pos="0">
                <a:schemeClr val="accent4"/>
              </a:gs>
              <a:gs pos="75000">
                <a:schemeClr val="accent4">
                  <a:lumMod val="60000"/>
                  <a:lumOff val="40000"/>
                </a:schemeClr>
              </a:gs>
              <a:gs pos="51000">
                <a:schemeClr val="accent4">
                  <a:alpha val="75000"/>
                </a:schemeClr>
              </a:gs>
              <a:gs pos="100000">
                <a:schemeClr val="accent4">
                  <a:lumMod val="20000"/>
                  <a:lumOff val="80000"/>
                  <a:alpha val="15000"/>
                </a:schemeClr>
              </a:gs>
            </a:gsLst>
            <a:lin ang="5400000" scaled="0"/>
          </a:gra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dLbls>
          <c:showLegendKey val="0"/>
          <c:showVal val="0"/>
          <c:showCatName val="0"/>
          <c:showSerName val="0"/>
          <c:showPercent val="0"/>
          <c:showBubbleSize val="0"/>
        </c:dLbls>
        <c:gapWidth val="355"/>
        <c:overlap val="-70"/>
        <c:axId val="1213731968"/>
        <c:axId val="1213719488"/>
      </c:barChart>
      <c:catAx>
        <c:axId val="12137319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crossAx val="1213719488"/>
        <c:crosses val="autoZero"/>
        <c:auto val="1"/>
        <c:lblAlgn val="ctr"/>
        <c:lblOffset val="100"/>
        <c:noMultiLvlLbl val="0"/>
      </c:catAx>
      <c:valAx>
        <c:axId val="1213719488"/>
        <c:scaling>
          <c:orientation val="minMax"/>
        </c:scaling>
        <c:delete val="0"/>
        <c:axPos val="l"/>
        <c:majorGridlines>
          <c:spPr>
            <a:ln w="9525" cap="flat" cmpd="sng" algn="ctr">
              <a:gradFill>
                <a:gsLst>
                  <a:gs pos="100000">
                    <a:schemeClr val="tx1">
                      <a:lumMod val="5000"/>
                      <a:lumOff val="95000"/>
                    </a:schemeClr>
                  </a:gs>
                  <a:gs pos="0">
                    <a:schemeClr val="tx1">
                      <a:lumMod val="25000"/>
                      <a:lumOff val="75000"/>
                    </a:schemeClr>
                  </a:gs>
                </a:gsLst>
                <a:lin ang="5400000" scaled="0"/>
              </a:gradFill>
              <a:round/>
            </a:ln>
            <a:effectLst/>
          </c:spPr>
        </c:majorGridlines>
        <c:title>
          <c:tx>
            <c:rich>
              <a:bodyPr rot="-5400000" spcFirstLastPara="1" vertOverflow="ellipsis" vert="horz" wrap="square" anchor="ctr" anchorCtr="1"/>
              <a:lstStyle/>
              <a:p>
                <a:pPr>
                  <a:defRPr sz="1100" b="0" i="0" u="none" strike="noStrike" kern="1200" cap="all" baseline="0">
                    <a:solidFill>
                      <a:schemeClr val="tx1">
                        <a:lumMod val="65000"/>
                        <a:lumOff val="35000"/>
                      </a:schemeClr>
                    </a:solidFill>
                    <a:latin typeface="+mn-lt"/>
                    <a:ea typeface="+mn-ea"/>
                    <a:cs typeface="+mn-cs"/>
                  </a:defRPr>
                </a:pPr>
                <a:r>
                  <a:rPr lang="fr-FR" sz="1100"/>
                  <a:t>Consommation</a:t>
                </a:r>
                <a:r>
                  <a:rPr lang="fr-FR" sz="1100" baseline="0"/>
                  <a:t> d'ÉlectricitÉ en kw</a:t>
                </a:r>
                <a:endParaRPr lang="fr-FR" sz="1100"/>
              </a:p>
            </c:rich>
          </c:tx>
          <c:overlay val="0"/>
          <c:spPr>
            <a:noFill/>
            <a:ln>
              <a:noFill/>
            </a:ln>
            <a:effectLst/>
          </c:spPr>
          <c:txPr>
            <a:bodyPr rot="-5400000" spcFirstLastPara="1" vertOverflow="ellipsis" vert="horz" wrap="square" anchor="ctr" anchorCtr="1"/>
            <a:lstStyle/>
            <a:p>
              <a:pPr>
                <a:defRPr sz="1100" b="0" i="0" u="none" strike="noStrike" kern="1200" cap="all" baseline="0">
                  <a:solidFill>
                    <a:schemeClr val="tx1">
                      <a:lumMod val="65000"/>
                      <a:lumOff val="35000"/>
                    </a:schemeClr>
                  </a:solidFill>
                  <a:latin typeface="+mn-lt"/>
                  <a:ea typeface="+mn-ea"/>
                  <a:cs typeface="+mn-cs"/>
                </a:defRPr>
              </a:pPr>
              <a:endParaRPr lang="fr-FR"/>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crossAx val="121373196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bg1">
          <a:lumMod val="95000"/>
        </a:schemeClr>
      </a:solidFill>
      <a:round/>
    </a:ln>
    <a:effectLst/>
  </c:spPr>
  <c:txPr>
    <a:bodyPr/>
    <a:lstStyle/>
    <a:p>
      <a:pPr>
        <a:defRPr/>
      </a:pPr>
      <a:endParaRPr lang="fr-FR"/>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pivotSource>
    <c:name>[EXCEL SUIVI DES CONSOMMATIONS - Version  FR - Adrianor.xlsx]Coût_Conso_Postes_ELEC!Tab_histo_cout_conso_postes_ELEC(5)</c:name>
    <c:fmtId val="2"/>
  </c:pivotSource>
  <c:chart>
    <c:title>
      <c:tx>
        <c:rich>
          <a:bodyPr rot="0" spcFirstLastPara="1" vertOverflow="ellipsis" vert="horz" wrap="square" anchor="ctr" anchorCtr="1"/>
          <a:lstStyle/>
          <a:p>
            <a:pPr>
              <a:defRPr sz="1400" b="0" i="0" u="none" strike="noStrike" kern="1200" cap="all" spc="50" baseline="0">
                <a:solidFill>
                  <a:schemeClr val="tx1">
                    <a:lumMod val="65000"/>
                    <a:lumOff val="35000"/>
                  </a:schemeClr>
                </a:solidFill>
                <a:latin typeface="+mn-lt"/>
                <a:ea typeface="+mn-ea"/>
                <a:cs typeface="+mn-cs"/>
              </a:defRPr>
            </a:pPr>
            <a:r>
              <a:rPr lang="fr-FR" sz="1400" b="0"/>
              <a:t>COÛT</a:t>
            </a:r>
            <a:r>
              <a:rPr lang="fr-FR" sz="1400" b="0" baseline="0"/>
              <a:t> de la consommation d'Électricité des diffÉrents postes par annÉe </a:t>
            </a:r>
            <a:r>
              <a:rPr lang="fr-FR" sz="1400" b="0" baseline="30000"/>
              <a:t>(5)</a:t>
            </a:r>
            <a:endParaRPr lang="fr-FR" sz="1400" b="0"/>
          </a:p>
        </c:rich>
      </c:tx>
      <c:overlay val="0"/>
      <c:spPr>
        <a:noFill/>
        <a:ln>
          <a:noFill/>
        </a:ln>
        <a:effectLst/>
      </c:spPr>
      <c:txPr>
        <a:bodyPr rot="0" spcFirstLastPara="1" vertOverflow="ellipsis" vert="horz" wrap="square" anchor="ctr" anchorCtr="1"/>
        <a:lstStyle/>
        <a:p>
          <a:pPr>
            <a:defRPr sz="1400" b="0" i="0" u="none" strike="noStrike" kern="1200" cap="all" spc="50" baseline="0">
              <a:solidFill>
                <a:schemeClr val="tx1">
                  <a:lumMod val="65000"/>
                  <a:lumOff val="35000"/>
                </a:schemeClr>
              </a:solidFill>
              <a:latin typeface="+mn-lt"/>
              <a:ea typeface="+mn-ea"/>
              <a:cs typeface="+mn-cs"/>
            </a:defRPr>
          </a:pPr>
          <a:endParaRPr lang="fr-FR"/>
        </a:p>
      </c:txPr>
    </c:title>
    <c:autoTitleDeleted val="0"/>
    <c:pivotFmts>
      <c:pivotFmt>
        <c:idx val="0"/>
        <c:dLbl>
          <c:idx val="0"/>
          <c:showLegendKey val="0"/>
          <c:showVal val="0"/>
          <c:showCatName val="0"/>
          <c:showSerName val="0"/>
          <c:showPercent val="0"/>
          <c:showBubbleSize val="0"/>
          <c:extLst>
            <c:ext xmlns:c15="http://schemas.microsoft.com/office/drawing/2012/chart" uri="{CE6537A1-D6FC-4f65-9D91-7224C49458BB}"/>
          </c:extLst>
        </c:dLbl>
      </c:pivotFmt>
      <c:pivotFmt>
        <c:idx val="1"/>
        <c:dLbl>
          <c:idx val="0"/>
          <c:showLegendKey val="0"/>
          <c:showVal val="0"/>
          <c:showCatName val="0"/>
          <c:showSerName val="0"/>
          <c:showPercent val="0"/>
          <c:showBubbleSize val="0"/>
          <c:extLst>
            <c:ext xmlns:c15="http://schemas.microsoft.com/office/drawing/2012/chart" uri="{CE6537A1-D6FC-4f65-9D91-7224C49458BB}"/>
          </c:extLst>
        </c:dLbl>
      </c:pivotFmt>
      <c:pivotFmt>
        <c:idx val="2"/>
        <c:dLbl>
          <c:idx val="0"/>
          <c:showLegendKey val="0"/>
          <c:showVal val="0"/>
          <c:showCatName val="0"/>
          <c:showSerName val="0"/>
          <c:showPercent val="0"/>
          <c:showBubbleSize val="0"/>
          <c:extLst>
            <c:ext xmlns:c15="http://schemas.microsoft.com/office/drawing/2012/chart" uri="{CE6537A1-D6FC-4f65-9D91-7224C49458BB}"/>
          </c:extLst>
        </c:dLbl>
      </c:pivotFmt>
      <c:pivotFmt>
        <c:idx val="3"/>
        <c:dLbl>
          <c:idx val="0"/>
          <c:showLegendKey val="0"/>
          <c:showVal val="0"/>
          <c:showCatName val="0"/>
          <c:showSerName val="0"/>
          <c:showPercent val="0"/>
          <c:showBubbleSize val="0"/>
          <c:extLst>
            <c:ext xmlns:c15="http://schemas.microsoft.com/office/drawing/2012/chart" uri="{CE6537A1-D6FC-4f65-9D91-7224C49458BB}"/>
          </c:extLst>
        </c:dLbl>
      </c:pivotFmt>
      <c:pivotFmt>
        <c:idx val="4"/>
        <c:spPr>
          <a:gradFill flip="none" rotWithShape="1">
            <a:gsLst>
              <a:gs pos="0">
                <a:schemeClr val="accent2"/>
              </a:gs>
              <a:gs pos="75000">
                <a:schemeClr val="accent2">
                  <a:lumMod val="60000"/>
                  <a:lumOff val="40000"/>
                </a:schemeClr>
              </a:gs>
              <a:gs pos="51000">
                <a:schemeClr val="accent2">
                  <a:alpha val="75000"/>
                </a:schemeClr>
              </a:gs>
              <a:gs pos="100000">
                <a:schemeClr val="accent2">
                  <a:lumMod val="20000"/>
                  <a:lumOff val="80000"/>
                  <a:alpha val="15000"/>
                </a:schemeClr>
              </a:gs>
            </a:gsLst>
            <a:lin ang="5400000" scaled="0"/>
          </a:gra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Lst>
        </c:dLbl>
      </c:pivotFmt>
      <c:pivotFmt>
        <c:idx val="5"/>
        <c:spPr>
          <a:gradFill flip="none" rotWithShape="1">
            <a:gsLst>
              <a:gs pos="0">
                <a:schemeClr val="accent4"/>
              </a:gs>
              <a:gs pos="75000">
                <a:schemeClr val="accent4">
                  <a:lumMod val="60000"/>
                  <a:lumOff val="40000"/>
                </a:schemeClr>
              </a:gs>
              <a:gs pos="51000">
                <a:schemeClr val="accent4">
                  <a:alpha val="75000"/>
                </a:schemeClr>
              </a:gs>
              <a:gs pos="100000">
                <a:schemeClr val="accent4">
                  <a:lumMod val="20000"/>
                  <a:lumOff val="80000"/>
                  <a:alpha val="15000"/>
                </a:schemeClr>
              </a:gs>
            </a:gsLst>
            <a:lin ang="5400000" scaled="0"/>
          </a:gra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Lst>
        </c:dLbl>
      </c:pivotFmt>
      <c:pivotFmt>
        <c:idx val="6"/>
        <c:spPr>
          <a:gradFill flip="none" rotWithShape="1">
            <a:gsLst>
              <a:gs pos="0">
                <a:schemeClr val="accent2"/>
              </a:gs>
              <a:gs pos="75000">
                <a:schemeClr val="accent2">
                  <a:lumMod val="60000"/>
                  <a:lumOff val="40000"/>
                </a:schemeClr>
              </a:gs>
              <a:gs pos="51000">
                <a:schemeClr val="accent2">
                  <a:alpha val="75000"/>
                </a:schemeClr>
              </a:gs>
              <a:gs pos="100000">
                <a:schemeClr val="accent2">
                  <a:lumMod val="20000"/>
                  <a:lumOff val="80000"/>
                  <a:alpha val="15000"/>
                </a:schemeClr>
              </a:gs>
            </a:gsLst>
            <a:lin ang="5400000" scaled="0"/>
          </a:gra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Lst>
        </c:dLbl>
      </c:pivotFmt>
      <c:pivotFmt>
        <c:idx val="7"/>
        <c:spPr>
          <a:gradFill flip="none" rotWithShape="1">
            <a:gsLst>
              <a:gs pos="0">
                <a:schemeClr val="accent2"/>
              </a:gs>
              <a:gs pos="75000">
                <a:schemeClr val="accent2">
                  <a:lumMod val="60000"/>
                  <a:lumOff val="40000"/>
                </a:schemeClr>
              </a:gs>
              <a:gs pos="51000">
                <a:schemeClr val="accent2">
                  <a:alpha val="75000"/>
                </a:schemeClr>
              </a:gs>
              <a:gs pos="100000">
                <a:schemeClr val="accent2">
                  <a:lumMod val="20000"/>
                  <a:lumOff val="80000"/>
                  <a:alpha val="15000"/>
                </a:schemeClr>
              </a:gs>
            </a:gsLst>
            <a:lin ang="5400000" scaled="0"/>
          </a:gra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dLbls>
          <c:showLegendKey val="0"/>
          <c:showVal val="0"/>
          <c:showCatName val="0"/>
          <c:showSerName val="0"/>
          <c:showPercent val="0"/>
          <c:showBubbleSize val="0"/>
        </c:dLbls>
        <c:gapWidth val="355"/>
        <c:overlap val="-70"/>
        <c:axId val="1055019696"/>
        <c:axId val="1055017200"/>
      </c:barChart>
      <c:catAx>
        <c:axId val="10550196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crossAx val="1055017200"/>
        <c:crosses val="autoZero"/>
        <c:auto val="1"/>
        <c:lblAlgn val="ctr"/>
        <c:lblOffset val="100"/>
        <c:noMultiLvlLbl val="0"/>
      </c:catAx>
      <c:valAx>
        <c:axId val="1055017200"/>
        <c:scaling>
          <c:orientation val="minMax"/>
        </c:scaling>
        <c:delete val="0"/>
        <c:axPos val="l"/>
        <c:majorGridlines>
          <c:spPr>
            <a:ln w="9525" cap="flat" cmpd="sng" algn="ctr">
              <a:gradFill>
                <a:gsLst>
                  <a:gs pos="100000">
                    <a:schemeClr val="tx1">
                      <a:lumMod val="5000"/>
                      <a:lumOff val="95000"/>
                    </a:schemeClr>
                  </a:gs>
                  <a:gs pos="0">
                    <a:schemeClr val="tx1">
                      <a:lumMod val="25000"/>
                      <a:lumOff val="75000"/>
                    </a:schemeClr>
                  </a:gs>
                </a:gsLst>
                <a:lin ang="5400000" scaled="0"/>
              </a:gradFill>
              <a:round/>
            </a:ln>
            <a:effectLst/>
          </c:spPr>
        </c:majorGridlines>
        <c:title>
          <c:tx>
            <c:rich>
              <a:bodyPr rot="-5400000" spcFirstLastPara="1" vertOverflow="ellipsis" vert="horz" wrap="square" anchor="ctr" anchorCtr="1"/>
              <a:lstStyle/>
              <a:p>
                <a:pPr>
                  <a:defRPr sz="1100" b="0" i="0" u="none" strike="noStrike" kern="1200" cap="all" baseline="0">
                    <a:solidFill>
                      <a:schemeClr val="tx1">
                        <a:lumMod val="65000"/>
                        <a:lumOff val="35000"/>
                      </a:schemeClr>
                    </a:solidFill>
                    <a:latin typeface="+mn-lt"/>
                    <a:ea typeface="+mn-ea"/>
                    <a:cs typeface="+mn-cs"/>
                  </a:defRPr>
                </a:pPr>
                <a:r>
                  <a:rPr lang="en-US" sz="1100"/>
                  <a:t>cout de la consommation d'ÉlectricitÉ en €</a:t>
                </a:r>
              </a:p>
            </c:rich>
          </c:tx>
          <c:overlay val="0"/>
          <c:spPr>
            <a:noFill/>
            <a:ln>
              <a:noFill/>
            </a:ln>
            <a:effectLst/>
          </c:spPr>
          <c:txPr>
            <a:bodyPr rot="-5400000" spcFirstLastPara="1" vertOverflow="ellipsis" vert="horz" wrap="square" anchor="ctr" anchorCtr="1"/>
            <a:lstStyle/>
            <a:p>
              <a:pPr>
                <a:defRPr sz="1100" b="0" i="0" u="none" strike="noStrike" kern="1200" cap="all" baseline="0">
                  <a:solidFill>
                    <a:schemeClr val="tx1">
                      <a:lumMod val="65000"/>
                      <a:lumOff val="35000"/>
                    </a:schemeClr>
                  </a:solidFill>
                  <a:latin typeface="+mn-lt"/>
                  <a:ea typeface="+mn-ea"/>
                  <a:cs typeface="+mn-cs"/>
                </a:defRPr>
              </a:pPr>
              <a:endParaRPr lang="fr-FR"/>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crossAx val="10550196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bg1">
          <a:lumMod val="95000"/>
        </a:schemeClr>
      </a:solidFill>
      <a:round/>
    </a:ln>
    <a:effectLst/>
  </c:spPr>
  <c:txPr>
    <a:bodyPr/>
    <a:lstStyle/>
    <a:p>
      <a:pPr>
        <a:defRPr/>
      </a:pPr>
      <a:endParaRPr lang="fr-FR"/>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pivotSource>
    <c:name>[EXCEL SUIVI DES CONSOMMATIONS - Version  FR - Adrianor.xlsx]Evo_Conso_Postes_ELEC!Tab_Evolution_Conso_Postes_ELEC(6)</c:name>
    <c:fmtId val="5"/>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ÉVOLUTION</a:t>
            </a:r>
            <a:r>
              <a:rPr lang="fr-FR" baseline="0"/>
              <a:t> DE LA CONSOMMATION D'ÉLECTRICITÉ DES DIFFÉRENTS POSTES DURANT LA PÉRIODE SÉLECTIONNÉE </a:t>
            </a:r>
            <a:r>
              <a:rPr lang="fr-FR" baseline="30000"/>
              <a:t>(6)</a:t>
            </a:r>
            <a:endParaRPr lang="fr-F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ivotFmts>
      <c:pivotFmt>
        <c:idx val="0"/>
        <c:spPr>
          <a:solidFill>
            <a:schemeClr val="accent2"/>
          </a:solidFill>
          <a:ln w="28575" cap="rnd">
            <a:solidFill>
              <a:schemeClr val="accent2"/>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2"/>
          </a:solidFill>
          <a:ln w="28575" cap="rnd">
            <a:solidFill>
              <a:schemeClr val="accent2"/>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2"/>
          </a:solidFill>
          <a:ln w="28575" cap="rnd">
            <a:solidFill>
              <a:schemeClr val="accent2"/>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chemeClr val="accent2"/>
          </a:solidFill>
          <a:ln w="28575" cap="rnd">
            <a:solidFill>
              <a:schemeClr val="accent2"/>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Lst>
        </c:dLbl>
      </c:pivotFmt>
      <c:pivotFmt>
        <c:idx val="4"/>
        <c:spPr>
          <a:solidFill>
            <a:schemeClr val="accent2"/>
          </a:solidFill>
          <a:ln w="28575" cap="rnd">
            <a:solidFill>
              <a:schemeClr val="accent2"/>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Lst>
        </c:dLbl>
      </c:pivotFmt>
      <c:pivotFmt>
        <c:idx val="5"/>
        <c:spPr>
          <a:solidFill>
            <a:schemeClr val="accent2"/>
          </a:solidFill>
          <a:ln w="28575" cap="rnd">
            <a:solidFill>
              <a:schemeClr val="accent2"/>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Lst>
        </c:dLbl>
      </c:pivotFmt>
      <c:pivotFmt>
        <c:idx val="6"/>
        <c:spPr>
          <a:solidFill>
            <a:schemeClr val="accent2"/>
          </a:solidFill>
          <a:ln w="28575" cap="rnd">
            <a:solidFill>
              <a:schemeClr val="accent2"/>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Lst>
        </c:dLbl>
      </c:pivotFmt>
      <c:pivotFmt>
        <c:idx val="7"/>
        <c:spPr>
          <a:solidFill>
            <a:schemeClr val="accent2"/>
          </a:solidFill>
          <a:ln w="28575" cap="rnd">
            <a:solidFill>
              <a:schemeClr val="accent2"/>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Lst>
        </c:dLbl>
      </c:pivotFmt>
      <c:pivotFmt>
        <c:idx val="8"/>
        <c:spPr>
          <a:solidFill>
            <a:schemeClr val="accent2"/>
          </a:solidFill>
          <a:ln w="28575" cap="rnd">
            <a:solidFill>
              <a:schemeClr val="accent2"/>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Lst>
        </c:dLbl>
      </c:pivotFmt>
      <c:pivotFmt>
        <c:idx val="9"/>
        <c:spPr>
          <a:solidFill>
            <a:schemeClr val="accent2"/>
          </a:solidFill>
          <a:ln w="28575" cap="rnd">
            <a:solidFill>
              <a:schemeClr val="accent2"/>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Lst>
        </c:dLbl>
      </c:pivotFmt>
      <c:pivotFmt>
        <c:idx val="10"/>
        <c:spPr>
          <a:solidFill>
            <a:schemeClr val="accent2"/>
          </a:solidFill>
          <a:ln w="28575" cap="rnd">
            <a:solidFill>
              <a:schemeClr val="accent2"/>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Lst>
        </c:dLbl>
      </c:pivotFmt>
      <c:pivotFmt>
        <c:idx val="11"/>
        <c:spPr>
          <a:solidFill>
            <a:schemeClr val="accent2"/>
          </a:solidFill>
          <a:ln w="28575" cap="rnd">
            <a:solidFill>
              <a:schemeClr val="accent2"/>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Lst>
        </c:dLbl>
      </c:pivotFmt>
      <c:pivotFmt>
        <c:idx val="12"/>
        <c:spPr>
          <a:solidFill>
            <a:schemeClr val="accent2"/>
          </a:solidFill>
          <a:ln w="28575" cap="rnd">
            <a:solidFill>
              <a:schemeClr val="accent2"/>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Lst>
        </c:dLbl>
      </c:pivotFmt>
      <c:pivotFmt>
        <c:idx val="13"/>
        <c:spPr>
          <a:solidFill>
            <a:schemeClr val="accent2"/>
          </a:solidFill>
          <a:ln w="28575" cap="rnd">
            <a:solidFill>
              <a:schemeClr val="accent2"/>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Lst>
        </c:dLbl>
      </c:pivotFmt>
      <c:pivotFmt>
        <c:idx val="14"/>
        <c:spPr>
          <a:solidFill>
            <a:schemeClr val="accent2"/>
          </a:solidFill>
          <a:ln w="28575" cap="rnd">
            <a:solidFill>
              <a:schemeClr val="accent2"/>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Lst>
        </c:dLbl>
      </c:pivotFmt>
      <c:pivotFmt>
        <c:idx val="15"/>
        <c:spPr>
          <a:solidFill>
            <a:schemeClr val="accent2"/>
          </a:solidFill>
          <a:ln w="28575" cap="rnd">
            <a:solidFill>
              <a:schemeClr val="accent2"/>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Lst>
        </c:dLbl>
      </c:pivotFmt>
      <c:pivotFmt>
        <c:idx val="16"/>
        <c:spPr>
          <a:solidFill>
            <a:schemeClr val="accent2"/>
          </a:solidFill>
          <a:ln w="28575" cap="rnd">
            <a:solidFill>
              <a:schemeClr val="accent2"/>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Lst>
        </c:dLbl>
      </c:pivotFmt>
      <c:pivotFmt>
        <c:idx val="17"/>
        <c:spPr>
          <a:solidFill>
            <a:schemeClr val="accent2"/>
          </a:solidFill>
          <a:ln w="28575" cap="rnd">
            <a:solidFill>
              <a:schemeClr val="accent2"/>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Lst>
        </c:dLbl>
      </c:pivotFmt>
      <c:pivotFmt>
        <c:idx val="18"/>
        <c:spPr>
          <a:solidFill>
            <a:schemeClr val="accent2"/>
          </a:solidFill>
          <a:ln w="28575" cap="rnd">
            <a:solidFill>
              <a:schemeClr val="accent2"/>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Lst>
        </c:dLbl>
      </c:pivotFmt>
      <c:pivotFmt>
        <c:idx val="19"/>
        <c:spPr>
          <a:solidFill>
            <a:schemeClr val="accent2"/>
          </a:solidFill>
          <a:ln w="28575" cap="rnd">
            <a:solidFill>
              <a:schemeClr val="accent2"/>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Lst>
        </c:dLbl>
      </c:pivotFmt>
      <c:pivotFmt>
        <c:idx val="20"/>
        <c:spPr>
          <a:solidFill>
            <a:schemeClr val="accent2"/>
          </a:solidFill>
          <a:ln w="28575" cap="rnd">
            <a:solidFill>
              <a:schemeClr val="accent2"/>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Lst>
        </c:dLbl>
      </c:pivotFmt>
      <c:pivotFmt>
        <c:idx val="21"/>
        <c:spPr>
          <a:solidFill>
            <a:schemeClr val="accent2"/>
          </a:solidFill>
          <a:ln w="28575" cap="rnd">
            <a:solidFill>
              <a:schemeClr val="accent2"/>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Lst>
        </c:dLbl>
      </c:pivotFmt>
      <c:pivotFmt>
        <c:idx val="22"/>
        <c:spPr>
          <a:solidFill>
            <a:schemeClr val="accent2"/>
          </a:solidFill>
          <a:ln w="28575" cap="rnd">
            <a:solidFill>
              <a:schemeClr val="accent4"/>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Lst>
        </c:dLbl>
      </c:pivotFmt>
      <c:pivotFmt>
        <c:idx val="23"/>
        <c:spPr>
          <a:solidFill>
            <a:schemeClr val="accent2"/>
          </a:solidFill>
          <a:ln w="28575" cap="rnd">
            <a:solidFill>
              <a:schemeClr val="accent6"/>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Lst>
        </c:dLbl>
      </c:pivotFmt>
      <c:pivotFmt>
        <c:idx val="24"/>
        <c:spPr>
          <a:solidFill>
            <a:schemeClr val="accent2"/>
          </a:solidFill>
          <a:ln w="28575" cap="rnd">
            <a:solidFill>
              <a:schemeClr val="accent2">
                <a:lumMod val="60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Lst>
        </c:dLbl>
      </c:pivotFmt>
      <c:pivotFmt>
        <c:idx val="25"/>
        <c:spPr>
          <a:solidFill>
            <a:schemeClr val="accent2"/>
          </a:solidFill>
          <a:ln w="28575" cap="rnd">
            <a:solidFill>
              <a:schemeClr val="accent4">
                <a:lumMod val="60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Lst>
        </c:dLbl>
      </c:pivotFmt>
      <c:pivotFmt>
        <c:idx val="26"/>
        <c:spPr>
          <a:solidFill>
            <a:schemeClr val="accent2"/>
          </a:solidFill>
          <a:ln w="28575" cap="rnd">
            <a:solidFill>
              <a:schemeClr val="accent6">
                <a:lumMod val="60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Lst>
        </c:dLbl>
      </c:pivotFmt>
      <c:pivotFmt>
        <c:idx val="27"/>
        <c:spPr>
          <a:solidFill>
            <a:schemeClr val="accent2"/>
          </a:solidFill>
          <a:ln w="28575" cap="rnd">
            <a:solidFill>
              <a:schemeClr val="accent2">
                <a:lumMod val="80000"/>
                <a:lumOff val="20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Lst>
        </c:dLbl>
      </c:pivotFmt>
      <c:pivotFmt>
        <c:idx val="28"/>
        <c:spPr>
          <a:solidFill>
            <a:schemeClr val="accent2"/>
          </a:solidFill>
          <a:ln w="28575" cap="rnd">
            <a:solidFill>
              <a:schemeClr val="accent4">
                <a:lumMod val="80000"/>
                <a:lumOff val="20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Lst>
        </c:dLbl>
      </c:pivotFmt>
      <c:pivotFmt>
        <c:idx val="29"/>
        <c:spPr>
          <a:solidFill>
            <a:schemeClr val="accent2"/>
          </a:solidFill>
          <a:ln w="28575" cap="rnd">
            <a:solidFill>
              <a:schemeClr val="accent6">
                <a:lumMod val="80000"/>
                <a:lumOff val="20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Lst>
        </c:dLbl>
      </c:pivotFmt>
      <c:pivotFmt>
        <c:idx val="30"/>
        <c:spPr>
          <a:solidFill>
            <a:schemeClr val="accent2"/>
          </a:solidFill>
          <a:ln w="28575" cap="rnd">
            <a:solidFill>
              <a:schemeClr val="accent2">
                <a:lumMod val="80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Lst>
        </c:dLbl>
      </c:pivotFmt>
      <c:pivotFmt>
        <c:idx val="31"/>
        <c:spPr>
          <a:solidFill>
            <a:schemeClr val="accent2"/>
          </a:solidFill>
          <a:ln w="28575" cap="rnd">
            <a:solidFill>
              <a:schemeClr val="accent4">
                <a:lumMod val="80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Lst>
        </c:dLbl>
      </c:pivotFmt>
      <c:pivotFmt>
        <c:idx val="32"/>
        <c:spPr>
          <a:solidFill>
            <a:schemeClr val="accent2"/>
          </a:solidFill>
          <a:ln w="28575" cap="rnd">
            <a:solidFill>
              <a:schemeClr val="accent6">
                <a:lumMod val="80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Lst>
        </c:dLbl>
      </c:pivotFmt>
      <c:pivotFmt>
        <c:idx val="33"/>
        <c:spPr>
          <a:solidFill>
            <a:schemeClr val="accent2"/>
          </a:solidFill>
          <a:ln w="28575" cap="rnd">
            <a:solidFill>
              <a:schemeClr val="accent2">
                <a:lumMod val="60000"/>
                <a:lumOff val="40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Lst>
        </c:dLbl>
      </c:pivotFmt>
      <c:pivotFmt>
        <c:idx val="34"/>
        <c:spPr>
          <a:solidFill>
            <a:schemeClr val="accent2"/>
          </a:solidFill>
          <a:ln w="28575" cap="rnd">
            <a:solidFill>
              <a:schemeClr val="accent4">
                <a:lumMod val="60000"/>
                <a:lumOff val="40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Lst>
        </c:dLbl>
      </c:pivotFmt>
      <c:pivotFmt>
        <c:idx val="35"/>
        <c:spPr>
          <a:solidFill>
            <a:schemeClr val="accent2"/>
          </a:solidFill>
          <a:ln w="28575" cap="rnd">
            <a:solidFill>
              <a:schemeClr val="accent6">
                <a:lumMod val="60000"/>
                <a:lumOff val="40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Lst>
        </c:dLbl>
      </c:pivotFmt>
      <c:pivotFmt>
        <c:idx val="36"/>
        <c:spPr>
          <a:solidFill>
            <a:schemeClr val="accent2"/>
          </a:solidFill>
          <a:ln w="28575" cap="rnd">
            <a:solidFill>
              <a:schemeClr val="accent2">
                <a:lumMod val="50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Lst>
        </c:dLbl>
      </c:pivotFmt>
      <c:pivotFmt>
        <c:idx val="37"/>
        <c:spPr>
          <a:solidFill>
            <a:schemeClr val="accent2"/>
          </a:solidFill>
          <a:ln w="28575" cap="rnd">
            <a:solidFill>
              <a:schemeClr val="accent4">
                <a:lumMod val="50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Lst>
        </c:dLbl>
      </c:pivotFmt>
      <c:pivotFmt>
        <c:idx val="38"/>
        <c:spPr>
          <a:solidFill>
            <a:schemeClr val="accent2"/>
          </a:solidFill>
          <a:ln w="28575" cap="rnd">
            <a:solidFill>
              <a:schemeClr val="accent6">
                <a:lumMod val="50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Lst>
        </c:dLbl>
      </c:pivotFmt>
      <c:pivotFmt>
        <c:idx val="39"/>
        <c:spPr>
          <a:solidFill>
            <a:schemeClr val="accent2"/>
          </a:solidFill>
          <a:ln w="28575" cap="rnd">
            <a:solidFill>
              <a:schemeClr val="accent2">
                <a:lumMod val="70000"/>
                <a:lumOff val="30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Lst>
        </c:dLbl>
      </c:pivotFmt>
      <c:pivotFmt>
        <c:idx val="40"/>
        <c:spPr>
          <a:solidFill>
            <a:schemeClr val="accent2"/>
          </a:solidFill>
          <a:ln w="28575" cap="rnd">
            <a:solidFill>
              <a:schemeClr val="accent4">
                <a:lumMod val="70000"/>
                <a:lumOff val="30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Lst>
        </c:dLbl>
      </c:pivotFmt>
      <c:pivotFmt>
        <c:idx val="41"/>
        <c:spPr>
          <a:solidFill>
            <a:schemeClr val="accent2"/>
          </a:solidFill>
          <a:ln w="28575" cap="rnd">
            <a:solidFill>
              <a:schemeClr val="accent2"/>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Lst>
        </c:dLbl>
      </c:pivotFmt>
      <c:pivotFmt>
        <c:idx val="42"/>
        <c:spPr>
          <a:solidFill>
            <a:schemeClr val="accent2"/>
          </a:solidFill>
          <a:ln w="28575" cap="rnd">
            <a:solidFill>
              <a:schemeClr val="accent4"/>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Lst>
        </c:dLbl>
      </c:pivotFmt>
      <c:pivotFmt>
        <c:idx val="43"/>
        <c:spPr>
          <a:solidFill>
            <a:schemeClr val="accent2"/>
          </a:solidFill>
          <a:ln w="28575" cap="rnd">
            <a:solidFill>
              <a:schemeClr val="accent6"/>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Lst>
        </c:dLbl>
      </c:pivotFmt>
      <c:pivotFmt>
        <c:idx val="44"/>
        <c:spPr>
          <a:solidFill>
            <a:schemeClr val="accent2"/>
          </a:solidFill>
          <a:ln w="28575" cap="rnd">
            <a:solidFill>
              <a:schemeClr val="accent2">
                <a:lumMod val="60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Lst>
        </c:dLbl>
      </c:pivotFmt>
      <c:pivotFmt>
        <c:idx val="45"/>
        <c:spPr>
          <a:solidFill>
            <a:schemeClr val="accent2"/>
          </a:solidFill>
          <a:ln w="28575" cap="rnd">
            <a:solidFill>
              <a:schemeClr val="accent4">
                <a:lumMod val="60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Lst>
        </c:dLbl>
      </c:pivotFmt>
      <c:pivotFmt>
        <c:idx val="46"/>
        <c:spPr>
          <a:solidFill>
            <a:schemeClr val="accent2"/>
          </a:solidFill>
          <a:ln w="28575" cap="rnd">
            <a:solidFill>
              <a:schemeClr val="accent6">
                <a:lumMod val="60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Lst>
        </c:dLbl>
      </c:pivotFmt>
      <c:pivotFmt>
        <c:idx val="47"/>
        <c:spPr>
          <a:solidFill>
            <a:schemeClr val="accent2"/>
          </a:solidFill>
          <a:ln w="28575" cap="rnd">
            <a:solidFill>
              <a:schemeClr val="accent2">
                <a:lumMod val="80000"/>
                <a:lumOff val="20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Lst>
        </c:dLbl>
      </c:pivotFmt>
      <c:pivotFmt>
        <c:idx val="48"/>
        <c:spPr>
          <a:solidFill>
            <a:schemeClr val="accent2"/>
          </a:solidFill>
          <a:ln w="28575" cap="rnd">
            <a:solidFill>
              <a:schemeClr val="accent4">
                <a:lumMod val="80000"/>
                <a:lumOff val="20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Lst>
        </c:dLbl>
      </c:pivotFmt>
      <c:pivotFmt>
        <c:idx val="49"/>
        <c:spPr>
          <a:solidFill>
            <a:schemeClr val="accent2"/>
          </a:solidFill>
          <a:ln w="28575" cap="rnd">
            <a:solidFill>
              <a:schemeClr val="accent6">
                <a:lumMod val="80000"/>
                <a:lumOff val="20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Lst>
        </c:dLbl>
      </c:pivotFmt>
      <c:pivotFmt>
        <c:idx val="50"/>
        <c:spPr>
          <a:solidFill>
            <a:schemeClr val="accent2"/>
          </a:solidFill>
          <a:ln w="28575" cap="rnd">
            <a:solidFill>
              <a:schemeClr val="accent2">
                <a:lumMod val="80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Lst>
        </c:dLbl>
      </c:pivotFmt>
      <c:pivotFmt>
        <c:idx val="51"/>
        <c:spPr>
          <a:solidFill>
            <a:schemeClr val="accent2"/>
          </a:solidFill>
          <a:ln w="28575" cap="rnd">
            <a:solidFill>
              <a:schemeClr val="accent4">
                <a:lumMod val="80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Lst>
        </c:dLbl>
      </c:pivotFmt>
      <c:pivotFmt>
        <c:idx val="52"/>
        <c:spPr>
          <a:solidFill>
            <a:schemeClr val="accent2"/>
          </a:solidFill>
          <a:ln w="28575" cap="rnd">
            <a:solidFill>
              <a:schemeClr val="accent6">
                <a:lumMod val="80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Lst>
        </c:dLbl>
      </c:pivotFmt>
      <c:pivotFmt>
        <c:idx val="53"/>
        <c:spPr>
          <a:solidFill>
            <a:schemeClr val="accent2"/>
          </a:solidFill>
          <a:ln w="28575" cap="rnd">
            <a:solidFill>
              <a:schemeClr val="accent2">
                <a:lumMod val="60000"/>
                <a:lumOff val="40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Lst>
        </c:dLbl>
      </c:pivotFmt>
      <c:pivotFmt>
        <c:idx val="54"/>
        <c:spPr>
          <a:solidFill>
            <a:schemeClr val="accent2"/>
          </a:solidFill>
          <a:ln w="28575" cap="rnd">
            <a:solidFill>
              <a:schemeClr val="accent4">
                <a:lumMod val="60000"/>
                <a:lumOff val="40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Lst>
        </c:dLbl>
      </c:pivotFmt>
      <c:pivotFmt>
        <c:idx val="55"/>
        <c:spPr>
          <a:solidFill>
            <a:schemeClr val="accent2"/>
          </a:solidFill>
          <a:ln w="28575" cap="rnd">
            <a:solidFill>
              <a:schemeClr val="accent6">
                <a:lumMod val="60000"/>
                <a:lumOff val="40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Lst>
        </c:dLbl>
      </c:pivotFmt>
      <c:pivotFmt>
        <c:idx val="56"/>
        <c:spPr>
          <a:solidFill>
            <a:schemeClr val="accent2"/>
          </a:solidFill>
          <a:ln w="28575" cap="rnd">
            <a:solidFill>
              <a:schemeClr val="accent2">
                <a:lumMod val="50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Lst>
        </c:dLbl>
      </c:pivotFmt>
      <c:pivotFmt>
        <c:idx val="57"/>
        <c:spPr>
          <a:solidFill>
            <a:schemeClr val="accent2"/>
          </a:solidFill>
          <a:ln w="28575" cap="rnd">
            <a:solidFill>
              <a:schemeClr val="accent4">
                <a:lumMod val="50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Lst>
        </c:dLbl>
      </c:pivotFmt>
      <c:pivotFmt>
        <c:idx val="58"/>
        <c:spPr>
          <a:solidFill>
            <a:schemeClr val="accent2"/>
          </a:solidFill>
          <a:ln w="28575" cap="rnd">
            <a:solidFill>
              <a:schemeClr val="accent6">
                <a:lumMod val="50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Lst>
        </c:dLbl>
      </c:pivotFmt>
      <c:pivotFmt>
        <c:idx val="59"/>
        <c:spPr>
          <a:solidFill>
            <a:schemeClr val="accent2"/>
          </a:solidFill>
          <a:ln w="28575" cap="rnd">
            <a:solidFill>
              <a:schemeClr val="accent2">
                <a:lumMod val="70000"/>
                <a:lumOff val="30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Lst>
        </c:dLbl>
      </c:pivotFmt>
      <c:pivotFmt>
        <c:idx val="60"/>
        <c:spPr>
          <a:solidFill>
            <a:schemeClr val="accent2"/>
          </a:solidFill>
          <a:ln w="28575" cap="rnd">
            <a:solidFill>
              <a:schemeClr val="accent4">
                <a:lumMod val="70000"/>
                <a:lumOff val="30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Lst>
        </c:dLbl>
      </c:pivotFmt>
      <c:pivotFmt>
        <c:idx val="61"/>
        <c:spPr>
          <a:ln w="28575" cap="rnd">
            <a:solidFill>
              <a:schemeClr val="accent2"/>
            </a:solidFill>
            <a:round/>
          </a:ln>
          <a:effectLst/>
        </c:spPr>
        <c:marker>
          <c:symbol val="circle"/>
          <c:size val="5"/>
          <c:spPr>
            <a:solidFill>
              <a:schemeClr val="accent2"/>
            </a:solidFill>
            <a:ln w="9525">
              <a:solidFill>
                <a:schemeClr val="accent2"/>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Lst>
        </c:dLbl>
      </c:pivotFmt>
      <c:pivotFmt>
        <c:idx val="62"/>
        <c:spPr>
          <a:ln w="28575" cap="rnd">
            <a:solidFill>
              <a:schemeClr val="accent2"/>
            </a:solidFill>
            <a:round/>
          </a:ln>
          <a:effectLst/>
        </c:spPr>
        <c:marker>
          <c:symbol val="circle"/>
          <c:size val="5"/>
          <c:spPr>
            <a:solidFill>
              <a:schemeClr val="accent4"/>
            </a:solidFill>
            <a:ln w="9525">
              <a:solidFill>
                <a:schemeClr val="accent4"/>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Lst>
        </c:dLbl>
      </c:pivotFmt>
      <c:pivotFmt>
        <c:idx val="63"/>
        <c:spPr>
          <a:ln w="28575" cap="rnd">
            <a:solidFill>
              <a:schemeClr val="accent2"/>
            </a:solidFill>
            <a:round/>
          </a:ln>
          <a:effectLst/>
        </c:spPr>
        <c:marker>
          <c:symbol val="circle"/>
          <c:size val="5"/>
          <c:spPr>
            <a:solidFill>
              <a:schemeClr val="accent6"/>
            </a:solidFill>
            <a:ln w="9525">
              <a:solidFill>
                <a:schemeClr val="accent6"/>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Lst>
        </c:dLbl>
      </c:pivotFmt>
      <c:pivotFmt>
        <c:idx val="64"/>
        <c:spPr>
          <a:ln w="28575" cap="rnd">
            <a:solidFill>
              <a:schemeClr val="accent2"/>
            </a:solidFill>
            <a:round/>
          </a:ln>
          <a:effectLst/>
        </c:spPr>
        <c:marker>
          <c:symbol val="circle"/>
          <c:size val="5"/>
          <c:spPr>
            <a:solidFill>
              <a:schemeClr val="accent2">
                <a:lumMod val="60000"/>
              </a:schemeClr>
            </a:solidFill>
            <a:ln w="9525">
              <a:solidFill>
                <a:schemeClr val="accent2">
                  <a:lumMod val="60000"/>
                </a:schemeClr>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Lst>
        </c:dLbl>
      </c:pivotFmt>
    </c:pivotFmts>
    <c:plotArea>
      <c:layout/>
      <c:lineChart>
        <c:grouping val="standard"/>
        <c:varyColors val="0"/>
        <c:ser>
          <c:idx val="0"/>
          <c:order val="0"/>
          <c:tx>
            <c:strRef>
              <c:f>Evo_Conso_Postes_ELEC!$B$3</c:f>
              <c:strCache>
                <c:ptCount val="1"/>
                <c:pt idx="0">
                  <c:v>Somme de Poste [1]</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multiLvlStrRef>
              <c:f>Evo_Conso_Postes_ELEC!$A$4:$A$8</c:f>
              <c:multiLvlStrCache>
                <c:ptCount val="3"/>
                <c:lvl>
                  <c:pt idx="0">
                    <c:v>janvier</c:v>
                  </c:pt>
                  <c:pt idx="1">
                    <c:v>février</c:v>
                  </c:pt>
                  <c:pt idx="2">
                    <c:v>mars</c:v>
                  </c:pt>
                </c:lvl>
                <c:lvl>
                  <c:pt idx="0">
                    <c:v>2022</c:v>
                  </c:pt>
                </c:lvl>
              </c:multiLvlStrCache>
            </c:multiLvlStrRef>
          </c:cat>
          <c:val>
            <c:numRef>
              <c:f>Evo_Conso_Postes_ELEC!$B$4:$B$8</c:f>
              <c:numCache>
                <c:formatCode>General</c:formatCode>
                <c:ptCount val="3"/>
              </c:numCache>
            </c:numRef>
          </c:val>
          <c:smooth val="0"/>
          <c:extLst>
            <c:ext xmlns:c16="http://schemas.microsoft.com/office/drawing/2014/chart" uri="{C3380CC4-5D6E-409C-BE32-E72D297353CC}">
              <c16:uniqueId val="{00000001-6B40-4C3C-BF30-F86EE1C3E309}"/>
            </c:ext>
          </c:extLst>
        </c:ser>
        <c:ser>
          <c:idx val="1"/>
          <c:order val="1"/>
          <c:tx>
            <c:strRef>
              <c:f>Evo_Conso_Postes_ELEC!$C$3</c:f>
              <c:strCache>
                <c:ptCount val="1"/>
                <c:pt idx="0">
                  <c:v>Somme de Poste [2]</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multiLvlStrRef>
              <c:f>Evo_Conso_Postes_ELEC!$A$4:$A$8</c:f>
              <c:multiLvlStrCache>
                <c:ptCount val="3"/>
                <c:lvl>
                  <c:pt idx="0">
                    <c:v>janvier</c:v>
                  </c:pt>
                  <c:pt idx="1">
                    <c:v>février</c:v>
                  </c:pt>
                  <c:pt idx="2">
                    <c:v>mars</c:v>
                  </c:pt>
                </c:lvl>
                <c:lvl>
                  <c:pt idx="0">
                    <c:v>2022</c:v>
                  </c:pt>
                </c:lvl>
              </c:multiLvlStrCache>
            </c:multiLvlStrRef>
          </c:cat>
          <c:val>
            <c:numRef>
              <c:f>Evo_Conso_Postes_ELEC!$C$4:$C$8</c:f>
              <c:numCache>
                <c:formatCode>General</c:formatCode>
                <c:ptCount val="3"/>
              </c:numCache>
            </c:numRef>
          </c:val>
          <c:smooth val="0"/>
          <c:extLst>
            <c:ext xmlns:c16="http://schemas.microsoft.com/office/drawing/2014/chart" uri="{C3380CC4-5D6E-409C-BE32-E72D297353CC}">
              <c16:uniqueId val="{00000002-6B40-4C3C-BF30-F86EE1C3E309}"/>
            </c:ext>
          </c:extLst>
        </c:ser>
        <c:ser>
          <c:idx val="2"/>
          <c:order val="2"/>
          <c:tx>
            <c:strRef>
              <c:f>Evo_Conso_Postes_ELEC!$D$3</c:f>
              <c:strCache>
                <c:ptCount val="1"/>
                <c:pt idx="0">
                  <c:v>Somme de Poste [3] </c:v>
                </c:pt>
              </c:strCache>
            </c:strRef>
          </c:tx>
          <c:spPr>
            <a:ln w="28575" cap="rnd">
              <a:solidFill>
                <a:schemeClr val="accent6"/>
              </a:solidFill>
              <a:round/>
            </a:ln>
            <a:effectLst/>
          </c:spPr>
          <c:marker>
            <c:symbol val="circle"/>
            <c:size val="5"/>
            <c:spPr>
              <a:solidFill>
                <a:schemeClr val="accent6"/>
              </a:solidFill>
              <a:ln w="9525">
                <a:solidFill>
                  <a:schemeClr val="accent6"/>
                </a:solidFill>
              </a:ln>
              <a:effectLst/>
            </c:spPr>
          </c:marker>
          <c:cat>
            <c:multiLvlStrRef>
              <c:f>Evo_Conso_Postes_ELEC!$A$4:$A$8</c:f>
              <c:multiLvlStrCache>
                <c:ptCount val="3"/>
                <c:lvl>
                  <c:pt idx="0">
                    <c:v>janvier</c:v>
                  </c:pt>
                  <c:pt idx="1">
                    <c:v>février</c:v>
                  </c:pt>
                  <c:pt idx="2">
                    <c:v>mars</c:v>
                  </c:pt>
                </c:lvl>
                <c:lvl>
                  <c:pt idx="0">
                    <c:v>2022</c:v>
                  </c:pt>
                </c:lvl>
              </c:multiLvlStrCache>
            </c:multiLvlStrRef>
          </c:cat>
          <c:val>
            <c:numRef>
              <c:f>Evo_Conso_Postes_ELEC!$D$4:$D$8</c:f>
              <c:numCache>
                <c:formatCode>General</c:formatCode>
                <c:ptCount val="3"/>
              </c:numCache>
            </c:numRef>
          </c:val>
          <c:smooth val="0"/>
          <c:extLst>
            <c:ext xmlns:c16="http://schemas.microsoft.com/office/drawing/2014/chart" uri="{C3380CC4-5D6E-409C-BE32-E72D297353CC}">
              <c16:uniqueId val="{00000003-6B40-4C3C-BF30-F86EE1C3E309}"/>
            </c:ext>
          </c:extLst>
        </c:ser>
        <c:ser>
          <c:idx val="3"/>
          <c:order val="3"/>
          <c:tx>
            <c:strRef>
              <c:f>Evo_Conso_Postes_ELEC!$E$3</c:f>
              <c:strCache>
                <c:ptCount val="1"/>
                <c:pt idx="0">
                  <c:v>Somme de Poste [4] </c:v>
                </c:pt>
              </c:strCache>
            </c:strRef>
          </c:tx>
          <c:spPr>
            <a:ln w="28575" cap="rnd">
              <a:solidFill>
                <a:schemeClr val="accent2">
                  <a:lumMod val="60000"/>
                </a:schemeClr>
              </a:solidFill>
              <a:round/>
            </a:ln>
            <a:effectLst/>
          </c:spPr>
          <c:marker>
            <c:symbol val="circle"/>
            <c:size val="5"/>
            <c:spPr>
              <a:solidFill>
                <a:schemeClr val="accent2">
                  <a:lumMod val="60000"/>
                </a:schemeClr>
              </a:solidFill>
              <a:ln w="9525">
                <a:solidFill>
                  <a:schemeClr val="accent2">
                    <a:lumMod val="60000"/>
                  </a:schemeClr>
                </a:solidFill>
              </a:ln>
              <a:effectLst/>
            </c:spPr>
          </c:marker>
          <c:cat>
            <c:multiLvlStrRef>
              <c:f>Evo_Conso_Postes_ELEC!$A$4:$A$8</c:f>
              <c:multiLvlStrCache>
                <c:ptCount val="3"/>
                <c:lvl>
                  <c:pt idx="0">
                    <c:v>janvier</c:v>
                  </c:pt>
                  <c:pt idx="1">
                    <c:v>février</c:v>
                  </c:pt>
                  <c:pt idx="2">
                    <c:v>mars</c:v>
                  </c:pt>
                </c:lvl>
                <c:lvl>
                  <c:pt idx="0">
                    <c:v>2022</c:v>
                  </c:pt>
                </c:lvl>
              </c:multiLvlStrCache>
            </c:multiLvlStrRef>
          </c:cat>
          <c:val>
            <c:numRef>
              <c:f>Evo_Conso_Postes_ELEC!$E$4:$E$8</c:f>
              <c:numCache>
                <c:formatCode>General</c:formatCode>
                <c:ptCount val="3"/>
              </c:numCache>
            </c:numRef>
          </c:val>
          <c:smooth val="0"/>
          <c:extLst>
            <c:ext xmlns:c16="http://schemas.microsoft.com/office/drawing/2014/chart" uri="{C3380CC4-5D6E-409C-BE32-E72D297353CC}">
              <c16:uniqueId val="{00000004-6B40-4C3C-BF30-F86EE1C3E309}"/>
            </c:ext>
          </c:extLst>
        </c:ser>
        <c:dLbls>
          <c:showLegendKey val="0"/>
          <c:showVal val="0"/>
          <c:showCatName val="0"/>
          <c:showSerName val="0"/>
          <c:showPercent val="0"/>
          <c:showBubbleSize val="0"/>
        </c:dLbls>
        <c:marker val="1"/>
        <c:smooth val="0"/>
        <c:axId val="1213733216"/>
        <c:axId val="1213732800"/>
      </c:lineChart>
      <c:catAx>
        <c:axId val="12137332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crossAx val="1213732800"/>
        <c:crosses val="autoZero"/>
        <c:auto val="1"/>
        <c:lblAlgn val="ctr"/>
        <c:lblOffset val="100"/>
        <c:noMultiLvlLbl val="0"/>
      </c:catAx>
      <c:valAx>
        <c:axId val="121373280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r>
                  <a:rPr lang="fr-FR" sz="1100"/>
                  <a:t>Consommation</a:t>
                </a:r>
                <a:r>
                  <a:rPr lang="fr-FR" sz="1100" baseline="0"/>
                  <a:t> d'électricité en kw</a:t>
                </a:r>
                <a:endParaRPr lang="fr-FR" sz="1100"/>
              </a:p>
            </c:rich>
          </c:tx>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fr-FR"/>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crossAx val="121373321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bg1">
          <a:lumMod val="95000"/>
        </a:schemeClr>
      </a:solidFill>
      <a:round/>
    </a:ln>
    <a:effectLst/>
  </c:spPr>
  <c:txPr>
    <a:bodyPr/>
    <a:lstStyle/>
    <a:p>
      <a:pPr>
        <a:defRPr/>
      </a:pPr>
      <a:endParaRPr lang="fr-FR"/>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pivotSource>
    <c:name>[EXCEL SUIVI DES CONSOMMATIONS - Version  FR - Adrianor.xlsx]Secteur_Conso_Postes_ELEC!Tab_Secteur_Conso_postes_ELEC(7)</c:name>
    <c:fmtId val="3"/>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POURCENTAGE</a:t>
            </a:r>
            <a:r>
              <a:rPr lang="en-US" baseline="0"/>
              <a:t> DE LA CONSOMMATION D'ÉLECTRICITÉ DES DIFFÉRENTS POTES DURANT LA PÉRIODE SÉLECTIONNÉE </a:t>
            </a:r>
            <a:r>
              <a:rPr lang="en-US" baseline="30000"/>
              <a:t>(7)</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ivotFmts>
      <c:pivotFmt>
        <c:idx val="0"/>
        <c:spPr>
          <a:solidFill>
            <a:schemeClr val="accent2"/>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2"/>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2"/>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chemeClr val="accent2"/>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Lst>
        </c:dLbl>
      </c:pivotFmt>
      <c:pivotFmt>
        <c:idx val="4"/>
        <c:spPr>
          <a:solidFill>
            <a:schemeClr val="accent2"/>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Lst>
        </c:dLbl>
      </c:pivotFmt>
      <c:pivotFmt>
        <c:idx val="5"/>
        <c:spPr>
          <a:solidFill>
            <a:schemeClr val="accent2"/>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Lst>
        </c:dLbl>
      </c:pivotFmt>
      <c:pivotFmt>
        <c:idx val="6"/>
        <c:spPr>
          <a:solidFill>
            <a:schemeClr val="accent2"/>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Lst>
        </c:dLbl>
      </c:pivotFmt>
      <c:pivotFmt>
        <c:idx val="7"/>
        <c:spPr>
          <a:solidFill>
            <a:schemeClr val="accent2"/>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Lst>
        </c:dLbl>
      </c:pivotFmt>
      <c:pivotFmt>
        <c:idx val="8"/>
        <c:spPr>
          <a:solidFill>
            <a:schemeClr val="accent2"/>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Lst>
        </c:dLbl>
      </c:pivotFmt>
      <c:pivotFmt>
        <c:idx val="9"/>
        <c:spPr>
          <a:solidFill>
            <a:schemeClr val="accent2"/>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Lst>
        </c:dLbl>
      </c:pivotFmt>
      <c:pivotFmt>
        <c:idx val="10"/>
        <c:spPr>
          <a:solidFill>
            <a:schemeClr val="accent2"/>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Lst>
        </c:dLbl>
      </c:pivotFmt>
      <c:pivotFmt>
        <c:idx val="11"/>
        <c:spPr>
          <a:solidFill>
            <a:schemeClr val="accent2"/>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Lst>
        </c:dLbl>
      </c:pivotFmt>
      <c:pivotFmt>
        <c:idx val="12"/>
        <c:spPr>
          <a:solidFill>
            <a:schemeClr val="accent2"/>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Lst>
        </c:dLbl>
      </c:pivotFmt>
      <c:pivotFmt>
        <c:idx val="13"/>
        <c:spPr>
          <a:solidFill>
            <a:schemeClr val="accent2"/>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Lst>
        </c:dLbl>
      </c:pivotFmt>
      <c:pivotFmt>
        <c:idx val="14"/>
        <c:spPr>
          <a:solidFill>
            <a:schemeClr val="accent2"/>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Lst>
        </c:dLbl>
      </c:pivotFmt>
      <c:pivotFmt>
        <c:idx val="15"/>
        <c:spPr>
          <a:solidFill>
            <a:schemeClr val="accent2"/>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Lst>
        </c:dLbl>
      </c:pivotFmt>
      <c:pivotFmt>
        <c:idx val="16"/>
        <c:spPr>
          <a:solidFill>
            <a:schemeClr val="accent2"/>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Lst>
        </c:dLbl>
      </c:pivotFmt>
      <c:pivotFmt>
        <c:idx val="17"/>
        <c:spPr>
          <a:solidFill>
            <a:schemeClr val="accent2"/>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Lst>
        </c:dLbl>
      </c:pivotFmt>
      <c:pivotFmt>
        <c:idx val="18"/>
        <c:spPr>
          <a:solidFill>
            <a:schemeClr val="accent2"/>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Lst>
        </c:dLbl>
      </c:pivotFmt>
      <c:pivotFmt>
        <c:idx val="19"/>
        <c:spPr>
          <a:solidFill>
            <a:schemeClr val="accent2"/>
          </a:solidFill>
          <a:ln w="19050">
            <a:solidFill>
              <a:schemeClr val="lt1"/>
            </a:solidFill>
          </a:ln>
          <a:effectLst/>
        </c:spPr>
      </c:pivotFmt>
      <c:pivotFmt>
        <c:idx val="20"/>
        <c:spPr>
          <a:solidFill>
            <a:schemeClr val="accent2"/>
          </a:solidFill>
          <a:ln w="19050">
            <a:solidFill>
              <a:schemeClr val="lt1"/>
            </a:solidFill>
          </a:ln>
          <a:effectLst/>
        </c:spPr>
      </c:pivotFmt>
      <c:pivotFmt>
        <c:idx val="21"/>
        <c:spPr>
          <a:solidFill>
            <a:schemeClr val="accent2"/>
          </a:solidFill>
          <a:ln w="19050">
            <a:solidFill>
              <a:schemeClr val="lt1"/>
            </a:solidFill>
          </a:ln>
          <a:effectLst/>
        </c:spPr>
      </c:pivotFmt>
      <c:pivotFmt>
        <c:idx val="22"/>
        <c:spPr>
          <a:solidFill>
            <a:schemeClr val="accent2"/>
          </a:solidFill>
          <a:ln w="19050">
            <a:solidFill>
              <a:schemeClr val="lt1"/>
            </a:solidFill>
          </a:ln>
          <a:effectLst/>
        </c:spPr>
      </c:pivotFmt>
      <c:pivotFmt>
        <c:idx val="23"/>
        <c:spPr>
          <a:solidFill>
            <a:schemeClr val="accent2"/>
          </a:solidFill>
          <a:ln w="19050">
            <a:solidFill>
              <a:schemeClr val="lt1"/>
            </a:solidFill>
          </a:ln>
          <a:effectLst/>
        </c:spPr>
      </c:pivotFmt>
      <c:pivotFmt>
        <c:idx val="24"/>
        <c:spPr>
          <a:solidFill>
            <a:schemeClr val="accent2"/>
          </a:solidFill>
          <a:ln w="19050">
            <a:solidFill>
              <a:schemeClr val="lt1"/>
            </a:solidFill>
          </a:ln>
          <a:effectLst/>
        </c:spPr>
      </c:pivotFmt>
      <c:pivotFmt>
        <c:idx val="25"/>
        <c:spPr>
          <a:solidFill>
            <a:schemeClr val="accent2"/>
          </a:solidFill>
          <a:ln w="19050">
            <a:solidFill>
              <a:schemeClr val="lt1"/>
            </a:solidFill>
          </a:ln>
          <a:effectLst/>
        </c:spPr>
      </c:pivotFmt>
      <c:pivotFmt>
        <c:idx val="26"/>
        <c:spPr>
          <a:solidFill>
            <a:schemeClr val="accent2"/>
          </a:solidFill>
          <a:ln w="19050">
            <a:solidFill>
              <a:schemeClr val="lt1"/>
            </a:solidFill>
          </a:ln>
          <a:effectLst/>
        </c:spPr>
      </c:pivotFmt>
      <c:pivotFmt>
        <c:idx val="27"/>
        <c:spPr>
          <a:solidFill>
            <a:schemeClr val="accent2"/>
          </a:solidFill>
          <a:ln w="19050">
            <a:solidFill>
              <a:schemeClr val="lt1"/>
            </a:solidFill>
          </a:ln>
          <a:effectLst/>
        </c:spPr>
      </c:pivotFmt>
      <c:pivotFmt>
        <c:idx val="28"/>
        <c:spPr>
          <a:solidFill>
            <a:schemeClr val="accent2"/>
          </a:solidFill>
          <a:ln w="19050">
            <a:solidFill>
              <a:schemeClr val="lt1"/>
            </a:solidFill>
          </a:ln>
          <a:effectLst/>
        </c:spPr>
      </c:pivotFmt>
      <c:pivotFmt>
        <c:idx val="29"/>
        <c:spPr>
          <a:solidFill>
            <a:schemeClr val="accent2"/>
          </a:solidFill>
          <a:ln w="19050">
            <a:solidFill>
              <a:schemeClr val="lt1"/>
            </a:solidFill>
          </a:ln>
          <a:effectLst/>
        </c:spPr>
      </c:pivotFmt>
      <c:pivotFmt>
        <c:idx val="30"/>
        <c:spPr>
          <a:solidFill>
            <a:schemeClr val="accent2"/>
          </a:solidFill>
          <a:ln w="19050">
            <a:solidFill>
              <a:schemeClr val="lt1"/>
            </a:solidFill>
          </a:ln>
          <a:effectLst/>
        </c:spPr>
      </c:pivotFmt>
      <c:pivotFmt>
        <c:idx val="31"/>
        <c:spPr>
          <a:solidFill>
            <a:schemeClr val="accent2"/>
          </a:solidFill>
          <a:ln w="19050">
            <a:solidFill>
              <a:schemeClr val="lt1"/>
            </a:solidFill>
          </a:ln>
          <a:effectLst/>
        </c:spPr>
      </c:pivotFmt>
      <c:pivotFmt>
        <c:idx val="32"/>
        <c:spPr>
          <a:solidFill>
            <a:schemeClr val="accent2"/>
          </a:solidFill>
          <a:ln w="19050">
            <a:solidFill>
              <a:schemeClr val="lt1"/>
            </a:solidFill>
          </a:ln>
          <a:effectLst/>
        </c:spPr>
      </c:pivotFmt>
      <c:pivotFmt>
        <c:idx val="33"/>
        <c:spPr>
          <a:solidFill>
            <a:schemeClr val="accent2"/>
          </a:solidFill>
          <a:ln w="19050">
            <a:solidFill>
              <a:schemeClr val="lt1"/>
            </a:solidFill>
          </a:ln>
          <a:effectLst/>
        </c:spPr>
      </c:pivotFmt>
      <c:pivotFmt>
        <c:idx val="34"/>
        <c:spPr>
          <a:solidFill>
            <a:schemeClr val="accent2"/>
          </a:solidFill>
          <a:ln w="19050">
            <a:solidFill>
              <a:schemeClr val="lt1"/>
            </a:solidFill>
          </a:ln>
          <a:effectLst/>
        </c:spPr>
      </c:pivotFmt>
      <c:pivotFmt>
        <c:idx val="35"/>
        <c:spPr>
          <a:solidFill>
            <a:schemeClr val="accent2"/>
          </a:solidFill>
          <a:ln w="19050">
            <a:solidFill>
              <a:schemeClr val="lt1"/>
            </a:solidFill>
          </a:ln>
          <a:effectLst/>
        </c:spPr>
      </c:pivotFmt>
      <c:pivotFmt>
        <c:idx val="36"/>
        <c:spPr>
          <a:solidFill>
            <a:schemeClr val="accent2"/>
          </a:solidFill>
          <a:ln w="19050">
            <a:solidFill>
              <a:schemeClr val="lt1"/>
            </a:solidFill>
          </a:ln>
          <a:effectLst/>
        </c:spPr>
      </c:pivotFmt>
      <c:pivotFmt>
        <c:idx val="37"/>
        <c:spPr>
          <a:solidFill>
            <a:schemeClr val="accent2"/>
          </a:solidFill>
          <a:ln w="19050">
            <a:solidFill>
              <a:schemeClr val="lt1"/>
            </a:solidFill>
          </a:ln>
          <a:effectLst/>
        </c:spPr>
      </c:pivotFmt>
      <c:pivotFmt>
        <c:idx val="38"/>
        <c:spPr>
          <a:solidFill>
            <a:schemeClr val="accent2"/>
          </a:solidFill>
          <a:ln w="19050">
            <a:solidFill>
              <a:schemeClr val="lt1"/>
            </a:solidFill>
          </a:ln>
          <a:effectLst/>
        </c:spPr>
      </c:pivotFmt>
      <c:pivotFmt>
        <c:idx val="39"/>
        <c:spPr>
          <a:solidFill>
            <a:schemeClr val="accent2"/>
          </a:solidFill>
          <a:ln w="19050">
            <a:solidFill>
              <a:schemeClr val="lt1"/>
            </a:solidFill>
          </a:ln>
          <a:effectLst/>
        </c:spPr>
        <c:marker>
          <c:symbol val="none"/>
        </c:marker>
        <c:dLbl>
          <c:idx val="0"/>
          <c:numFmt formatCode="0.0%;\ \-\ 0.00%;\ &quot;&quot;"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fr-FR"/>
            </a:p>
          </c:txPr>
          <c:dLblPos val="outEnd"/>
          <c:showLegendKey val="1"/>
          <c:showVal val="0"/>
          <c:showCatName val="0"/>
          <c:showSerName val="0"/>
          <c:showPercent val="1"/>
          <c:showBubbleSize val="0"/>
          <c:extLst>
            <c:ext xmlns:c15="http://schemas.microsoft.com/office/drawing/2012/chart" uri="{CE6537A1-D6FC-4f65-9D91-7224C49458BB}"/>
          </c:extLst>
        </c:dLbl>
      </c:pivotFmt>
      <c:pivotFmt>
        <c:idx val="40"/>
        <c:spPr>
          <a:solidFill>
            <a:schemeClr val="accent2"/>
          </a:solidFill>
          <a:ln w="19050">
            <a:solidFill>
              <a:schemeClr val="lt1"/>
            </a:solidFill>
          </a:ln>
          <a:effectLst/>
        </c:spPr>
      </c:pivotFmt>
      <c:pivotFmt>
        <c:idx val="41"/>
        <c:spPr>
          <a:solidFill>
            <a:schemeClr val="accent4"/>
          </a:solidFill>
          <a:ln w="19050">
            <a:solidFill>
              <a:schemeClr val="lt1"/>
            </a:solidFill>
          </a:ln>
          <a:effectLst/>
        </c:spPr>
      </c:pivotFmt>
      <c:pivotFmt>
        <c:idx val="42"/>
        <c:spPr>
          <a:solidFill>
            <a:schemeClr val="accent6"/>
          </a:solidFill>
          <a:ln w="19050">
            <a:solidFill>
              <a:schemeClr val="lt1"/>
            </a:solidFill>
          </a:ln>
          <a:effectLst/>
        </c:spPr>
      </c:pivotFmt>
      <c:pivotFmt>
        <c:idx val="43"/>
        <c:spPr>
          <a:solidFill>
            <a:schemeClr val="accent2">
              <a:lumMod val="60000"/>
            </a:schemeClr>
          </a:solidFill>
          <a:ln w="19050">
            <a:solidFill>
              <a:schemeClr val="lt1"/>
            </a:solidFill>
          </a:ln>
          <a:effectLst/>
        </c:spPr>
      </c:pivotFmt>
      <c:pivotFmt>
        <c:idx val="44"/>
        <c:spPr>
          <a:solidFill>
            <a:schemeClr val="accent4">
              <a:lumMod val="60000"/>
            </a:schemeClr>
          </a:solidFill>
          <a:ln w="19050">
            <a:solidFill>
              <a:schemeClr val="lt1"/>
            </a:solidFill>
          </a:ln>
          <a:effectLst/>
        </c:spPr>
      </c:pivotFmt>
      <c:pivotFmt>
        <c:idx val="45"/>
        <c:spPr>
          <a:solidFill>
            <a:schemeClr val="accent6">
              <a:lumMod val="60000"/>
            </a:schemeClr>
          </a:solidFill>
          <a:ln w="19050">
            <a:solidFill>
              <a:schemeClr val="lt1"/>
            </a:solidFill>
          </a:ln>
          <a:effectLst/>
        </c:spPr>
      </c:pivotFmt>
      <c:pivotFmt>
        <c:idx val="46"/>
        <c:spPr>
          <a:solidFill>
            <a:schemeClr val="accent2">
              <a:lumMod val="80000"/>
              <a:lumOff val="20000"/>
            </a:schemeClr>
          </a:solidFill>
          <a:ln w="19050">
            <a:solidFill>
              <a:schemeClr val="lt1"/>
            </a:solidFill>
          </a:ln>
          <a:effectLst/>
        </c:spPr>
      </c:pivotFmt>
      <c:pivotFmt>
        <c:idx val="47"/>
        <c:spPr>
          <a:solidFill>
            <a:schemeClr val="accent4">
              <a:lumMod val="80000"/>
              <a:lumOff val="20000"/>
            </a:schemeClr>
          </a:solidFill>
          <a:ln w="19050">
            <a:solidFill>
              <a:schemeClr val="lt1"/>
            </a:solidFill>
          </a:ln>
          <a:effectLst/>
        </c:spPr>
      </c:pivotFmt>
      <c:pivotFmt>
        <c:idx val="48"/>
        <c:spPr>
          <a:solidFill>
            <a:schemeClr val="accent6">
              <a:lumMod val="80000"/>
              <a:lumOff val="20000"/>
            </a:schemeClr>
          </a:solidFill>
          <a:ln w="19050">
            <a:solidFill>
              <a:schemeClr val="lt1"/>
            </a:solidFill>
          </a:ln>
          <a:effectLst/>
        </c:spPr>
      </c:pivotFmt>
      <c:pivotFmt>
        <c:idx val="49"/>
        <c:spPr>
          <a:solidFill>
            <a:schemeClr val="accent2">
              <a:lumMod val="80000"/>
            </a:schemeClr>
          </a:solidFill>
          <a:ln w="19050">
            <a:solidFill>
              <a:schemeClr val="lt1"/>
            </a:solidFill>
          </a:ln>
          <a:effectLst/>
        </c:spPr>
      </c:pivotFmt>
      <c:pivotFmt>
        <c:idx val="50"/>
        <c:spPr>
          <a:solidFill>
            <a:schemeClr val="accent4">
              <a:lumMod val="80000"/>
            </a:schemeClr>
          </a:solidFill>
          <a:ln w="19050">
            <a:solidFill>
              <a:schemeClr val="lt1"/>
            </a:solidFill>
          </a:ln>
          <a:effectLst/>
        </c:spPr>
      </c:pivotFmt>
      <c:pivotFmt>
        <c:idx val="51"/>
        <c:spPr>
          <a:solidFill>
            <a:schemeClr val="accent6">
              <a:lumMod val="80000"/>
            </a:schemeClr>
          </a:solidFill>
          <a:ln w="19050">
            <a:solidFill>
              <a:schemeClr val="lt1"/>
            </a:solidFill>
          </a:ln>
          <a:effectLst/>
        </c:spPr>
      </c:pivotFmt>
      <c:pivotFmt>
        <c:idx val="52"/>
        <c:spPr>
          <a:solidFill>
            <a:schemeClr val="accent2">
              <a:lumMod val="60000"/>
              <a:lumOff val="40000"/>
            </a:schemeClr>
          </a:solidFill>
          <a:ln w="19050">
            <a:solidFill>
              <a:schemeClr val="lt1"/>
            </a:solidFill>
          </a:ln>
          <a:effectLst/>
        </c:spPr>
      </c:pivotFmt>
      <c:pivotFmt>
        <c:idx val="53"/>
        <c:spPr>
          <a:solidFill>
            <a:schemeClr val="accent4">
              <a:lumMod val="60000"/>
              <a:lumOff val="40000"/>
            </a:schemeClr>
          </a:solidFill>
          <a:ln w="19050">
            <a:solidFill>
              <a:schemeClr val="lt1"/>
            </a:solidFill>
          </a:ln>
          <a:effectLst/>
        </c:spPr>
      </c:pivotFmt>
      <c:pivotFmt>
        <c:idx val="54"/>
        <c:spPr>
          <a:solidFill>
            <a:schemeClr val="accent6">
              <a:lumMod val="60000"/>
              <a:lumOff val="40000"/>
            </a:schemeClr>
          </a:solidFill>
          <a:ln w="19050">
            <a:solidFill>
              <a:schemeClr val="lt1"/>
            </a:solidFill>
          </a:ln>
          <a:effectLst/>
        </c:spPr>
      </c:pivotFmt>
      <c:pivotFmt>
        <c:idx val="55"/>
        <c:spPr>
          <a:solidFill>
            <a:schemeClr val="accent2">
              <a:lumMod val="50000"/>
            </a:schemeClr>
          </a:solidFill>
          <a:ln w="19050">
            <a:solidFill>
              <a:schemeClr val="lt1"/>
            </a:solidFill>
          </a:ln>
          <a:effectLst/>
        </c:spPr>
      </c:pivotFmt>
      <c:pivotFmt>
        <c:idx val="56"/>
        <c:spPr>
          <a:solidFill>
            <a:schemeClr val="accent4">
              <a:lumMod val="50000"/>
            </a:schemeClr>
          </a:solidFill>
          <a:ln w="19050">
            <a:solidFill>
              <a:schemeClr val="lt1"/>
            </a:solidFill>
          </a:ln>
          <a:effectLst/>
        </c:spPr>
      </c:pivotFmt>
      <c:pivotFmt>
        <c:idx val="57"/>
        <c:spPr>
          <a:solidFill>
            <a:schemeClr val="accent6">
              <a:lumMod val="50000"/>
            </a:schemeClr>
          </a:solidFill>
          <a:ln w="19050">
            <a:solidFill>
              <a:schemeClr val="lt1"/>
            </a:solidFill>
          </a:ln>
          <a:effectLst/>
        </c:spPr>
      </c:pivotFmt>
      <c:pivotFmt>
        <c:idx val="58"/>
        <c:spPr>
          <a:solidFill>
            <a:schemeClr val="accent2">
              <a:lumMod val="70000"/>
              <a:lumOff val="30000"/>
            </a:schemeClr>
          </a:solidFill>
          <a:ln w="19050">
            <a:solidFill>
              <a:schemeClr val="lt1"/>
            </a:solidFill>
          </a:ln>
          <a:effectLst/>
        </c:spPr>
      </c:pivotFmt>
      <c:pivotFmt>
        <c:idx val="59"/>
        <c:spPr>
          <a:solidFill>
            <a:schemeClr val="accent4">
              <a:lumMod val="70000"/>
              <a:lumOff val="30000"/>
            </a:schemeClr>
          </a:solidFill>
          <a:ln w="19050">
            <a:solidFill>
              <a:schemeClr val="lt1"/>
            </a:solidFill>
          </a:ln>
          <a:effectLst/>
        </c:spPr>
      </c:pivotFmt>
      <c:pivotFmt>
        <c:idx val="60"/>
        <c:spPr>
          <a:solidFill>
            <a:schemeClr val="accent2"/>
          </a:solidFill>
          <a:ln w="19050">
            <a:solidFill>
              <a:schemeClr val="lt1"/>
            </a:solidFill>
          </a:ln>
          <a:effectLst/>
        </c:spPr>
        <c:marker>
          <c:symbol val="none"/>
        </c:marker>
        <c:dLbl>
          <c:idx val="0"/>
          <c:numFmt formatCode="0.0%;\ \-\ 0.00%;\ &quot;&quot;"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0"/>
          <c:showCatName val="0"/>
          <c:showSerName val="0"/>
          <c:showPercent val="1"/>
          <c:showBubbleSize val="0"/>
          <c:extLst>
            <c:ext xmlns:c15="http://schemas.microsoft.com/office/drawing/2012/chart" uri="{CE6537A1-D6FC-4f65-9D91-7224C49458BB}"/>
          </c:extLst>
        </c:dLbl>
      </c:pivotFmt>
      <c:pivotFmt>
        <c:idx val="61"/>
        <c:spPr>
          <a:solidFill>
            <a:schemeClr val="accent2"/>
          </a:solidFill>
          <a:ln w="19050">
            <a:solidFill>
              <a:schemeClr val="lt1"/>
            </a:solidFill>
          </a:ln>
          <a:effectLst/>
        </c:spPr>
      </c:pivotFmt>
      <c:pivotFmt>
        <c:idx val="62"/>
        <c:spPr>
          <a:solidFill>
            <a:schemeClr val="accent2"/>
          </a:solidFill>
          <a:ln w="19050">
            <a:solidFill>
              <a:schemeClr val="lt1"/>
            </a:solidFill>
          </a:ln>
          <a:effectLst/>
        </c:spPr>
      </c:pivotFmt>
      <c:pivotFmt>
        <c:idx val="63"/>
        <c:spPr>
          <a:solidFill>
            <a:schemeClr val="accent2"/>
          </a:solidFill>
          <a:ln w="19050">
            <a:solidFill>
              <a:schemeClr val="lt1"/>
            </a:solidFill>
          </a:ln>
          <a:effectLst/>
        </c:spPr>
      </c:pivotFmt>
      <c:pivotFmt>
        <c:idx val="64"/>
        <c:spPr>
          <a:solidFill>
            <a:schemeClr val="accent2"/>
          </a:solidFill>
          <a:ln w="19050">
            <a:solidFill>
              <a:schemeClr val="lt1"/>
            </a:solidFill>
          </a:ln>
          <a:effectLst/>
        </c:spPr>
      </c:pivotFmt>
    </c:pivotFmts>
    <c:plotArea>
      <c:layout/>
      <c:pieChart>
        <c:varyColors val="1"/>
        <c:ser>
          <c:idx val="0"/>
          <c:order val="0"/>
          <c:tx>
            <c:strRef>
              <c:f>Secteur_Conso_Postes_ELEC!$B$3</c:f>
              <c:strCache>
                <c:ptCount val="1"/>
                <c:pt idx="0">
                  <c:v>Total</c:v>
                </c:pt>
              </c:strCache>
            </c:strRef>
          </c:tx>
          <c:dPt>
            <c:idx val="0"/>
            <c:bubble3D val="0"/>
            <c:spPr>
              <a:solidFill>
                <a:schemeClr val="accent2"/>
              </a:solidFill>
              <a:ln w="19050">
                <a:solidFill>
                  <a:schemeClr val="lt1"/>
                </a:solidFill>
              </a:ln>
              <a:effectLst/>
            </c:spPr>
            <c:extLst>
              <c:ext xmlns:c16="http://schemas.microsoft.com/office/drawing/2014/chart" uri="{C3380CC4-5D6E-409C-BE32-E72D297353CC}">
                <c16:uniqueId val="{00000001-E882-4594-BBD7-436393E29D32}"/>
              </c:ext>
            </c:extLst>
          </c:dPt>
          <c:dPt>
            <c:idx val="1"/>
            <c:bubble3D val="0"/>
            <c:spPr>
              <a:solidFill>
                <a:schemeClr val="accent4"/>
              </a:solidFill>
              <a:ln w="19050">
                <a:solidFill>
                  <a:schemeClr val="lt1"/>
                </a:solidFill>
              </a:ln>
              <a:effectLst/>
            </c:spPr>
            <c:extLst>
              <c:ext xmlns:c16="http://schemas.microsoft.com/office/drawing/2014/chart" uri="{C3380CC4-5D6E-409C-BE32-E72D297353CC}">
                <c16:uniqueId val="{00000003-E882-4594-BBD7-436393E29D32}"/>
              </c:ext>
            </c:extLst>
          </c:dPt>
          <c:dPt>
            <c:idx val="2"/>
            <c:bubble3D val="0"/>
            <c:spPr>
              <a:solidFill>
                <a:schemeClr val="accent6"/>
              </a:solidFill>
              <a:ln w="19050">
                <a:solidFill>
                  <a:schemeClr val="lt1"/>
                </a:solidFill>
              </a:ln>
              <a:effectLst/>
            </c:spPr>
            <c:extLst>
              <c:ext xmlns:c16="http://schemas.microsoft.com/office/drawing/2014/chart" uri="{C3380CC4-5D6E-409C-BE32-E72D297353CC}">
                <c16:uniqueId val="{00000005-E882-4594-BBD7-436393E29D32}"/>
              </c:ext>
            </c:extLst>
          </c:dPt>
          <c:dPt>
            <c:idx val="3"/>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7-E882-4594-BBD7-436393E29D32}"/>
              </c:ext>
            </c:extLst>
          </c:dPt>
          <c:dLbls>
            <c:numFmt formatCode="0.0%;\ \-\ 0.00%;\ &quot;&quot;"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0"/>
            <c:showCatName val="0"/>
            <c:showSerName val="0"/>
            <c:showPercent val="1"/>
            <c:showBubbleSize val="0"/>
            <c:showLeaderLines val="0"/>
            <c:extLst>
              <c:ext xmlns:c15="http://schemas.microsoft.com/office/drawing/2012/chart" uri="{CE6537A1-D6FC-4f65-9D91-7224C49458BB}"/>
            </c:extLst>
          </c:dLbls>
          <c:cat>
            <c:strRef>
              <c:f>Secteur_Conso_Postes_ELEC!$A$4:$A$7</c:f>
              <c:strCache>
                <c:ptCount val="4"/>
                <c:pt idx="0">
                  <c:v>Somme de Poste [1]</c:v>
                </c:pt>
                <c:pt idx="1">
                  <c:v>Somme de Poste [2]</c:v>
                </c:pt>
                <c:pt idx="2">
                  <c:v>Somme de Poste [3] </c:v>
                </c:pt>
                <c:pt idx="3">
                  <c:v>Somme de Poste [4] </c:v>
                </c:pt>
              </c:strCache>
            </c:strRef>
          </c:cat>
          <c:val>
            <c:numRef>
              <c:f>Secteur_Conso_Postes_ELEC!$B$4:$B$7</c:f>
              <c:numCache>
                <c:formatCode>General</c:formatCode>
                <c:ptCount val="4"/>
              </c:numCache>
            </c:numRef>
          </c:val>
          <c:extLst>
            <c:ext xmlns:c16="http://schemas.microsoft.com/office/drawing/2014/chart" uri="{C3380CC4-5D6E-409C-BE32-E72D297353CC}">
              <c16:uniqueId val="{00000001-B3EF-41CA-A2FD-E22F8BAB9B19}"/>
            </c:ext>
          </c:extLst>
        </c:ser>
        <c:dLbls>
          <c:dLblPos val="outEnd"/>
          <c:showLegendKey val="0"/>
          <c:showVal val="1"/>
          <c:showCatName val="0"/>
          <c:showSerName val="0"/>
          <c:showPercent val="0"/>
          <c:showBubbleSize val="0"/>
          <c:showLeaderLines val="0"/>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bg1">
          <a:lumMod val="95000"/>
        </a:schemeClr>
      </a:solidFill>
      <a:round/>
    </a:ln>
    <a:effectLst/>
  </c:spPr>
  <c:txPr>
    <a:bodyPr/>
    <a:lstStyle/>
    <a:p>
      <a:pPr>
        <a:defRPr/>
      </a:pPr>
      <a:endParaRPr lang="fr-FR"/>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pivotSource>
    <c:name>[EXCEL SUIVI DES CONSOMMATIONS - Version  FR - Adrianor.xlsx]Conso_tot_GAZ!Tab_evolution_conso_tot_GAZ(15)</c:name>
    <c:fmtId val="3"/>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ÉVOLUTION DE LA CONSOMMATION TOTALE DE GAZ PAR ANNÉE </a:t>
            </a:r>
            <a:r>
              <a:rPr lang="en-US" baseline="30000"/>
              <a:t>(15)</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ivotFmts>
      <c:pivotFmt>
        <c:idx val="0"/>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w="28575" cap="rnd">
            <a:solidFill>
              <a:schemeClr val="accent2"/>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chemeClr val="accent1"/>
          </a:solidFill>
          <a:ln w="28575" cap="rnd">
            <a:solidFill>
              <a:schemeClr val="accent2"/>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Lst>
        </c:dLbl>
      </c:pivotFmt>
      <c:pivotFmt>
        <c:idx val="4"/>
        <c:spPr>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Lst>
        </c:dLbl>
      </c:pivotFmt>
      <c:pivotFmt>
        <c:idx val="5"/>
        <c:spPr>
          <a:solidFill>
            <a:schemeClr val="accent1"/>
          </a:solidFill>
          <a:ln w="28575" cap="rnd">
            <a:solidFill>
              <a:schemeClr val="accent2"/>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Lst>
        </c:dLbl>
      </c:pivotFmt>
    </c:pivotFmts>
    <c:plotArea>
      <c:layout/>
      <c:lineChart>
        <c:grouping val="standard"/>
        <c:varyColors val="0"/>
        <c:ser>
          <c:idx val="0"/>
          <c:order val="0"/>
          <c:tx>
            <c:strRef>
              <c:f>Conso_tot_GAZ!$B$3:$B$4</c:f>
              <c:strCache>
                <c:ptCount val="1"/>
                <c:pt idx="0">
                  <c:v>2022</c:v>
                </c:pt>
              </c:strCache>
            </c:strRef>
          </c:tx>
          <c:spPr>
            <a:ln w="28575" cap="rnd">
              <a:solidFill>
                <a:schemeClr val="accent1"/>
              </a:solidFill>
              <a:round/>
            </a:ln>
            <a:effectLst/>
          </c:spPr>
          <c:marker>
            <c:symbol val="none"/>
          </c:marker>
          <c:cat>
            <c:strRef>
              <c:f>Conso_tot_GAZ!$A$5:$A$8</c:f>
              <c:strCache>
                <c:ptCount val="3"/>
                <c:pt idx="0">
                  <c:v>janvier</c:v>
                </c:pt>
                <c:pt idx="1">
                  <c:v>février</c:v>
                </c:pt>
                <c:pt idx="2">
                  <c:v>mars</c:v>
                </c:pt>
              </c:strCache>
            </c:strRef>
          </c:cat>
          <c:val>
            <c:numRef>
              <c:f>Conso_tot_GAZ!$B$5:$B$8</c:f>
              <c:numCache>
                <c:formatCode>General</c:formatCode>
                <c:ptCount val="3"/>
              </c:numCache>
            </c:numRef>
          </c:val>
          <c:smooth val="0"/>
          <c:extLst>
            <c:ext xmlns:c16="http://schemas.microsoft.com/office/drawing/2014/chart" uri="{C3380CC4-5D6E-409C-BE32-E72D297353CC}">
              <c16:uniqueId val="{00000000-2458-4AE1-8025-B0C7FA505CF5}"/>
            </c:ext>
          </c:extLst>
        </c:ser>
        <c:dLbls>
          <c:showLegendKey val="0"/>
          <c:showVal val="0"/>
          <c:showCatName val="0"/>
          <c:showSerName val="0"/>
          <c:showPercent val="0"/>
          <c:showBubbleSize val="0"/>
        </c:dLbls>
        <c:smooth val="0"/>
        <c:axId val="560080528"/>
        <c:axId val="560078864"/>
      </c:lineChart>
      <c:catAx>
        <c:axId val="56008052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crossAx val="560078864"/>
        <c:crosses val="autoZero"/>
        <c:auto val="1"/>
        <c:lblAlgn val="ctr"/>
        <c:lblOffset val="100"/>
        <c:noMultiLvlLbl val="0"/>
      </c:catAx>
      <c:valAx>
        <c:axId val="5600788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r>
                  <a:rPr lang="en-US" sz="1100"/>
                  <a:t>CONSOMMATION DE GAZ EN KW</a:t>
                </a:r>
              </a:p>
            </c:rich>
          </c:tx>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fr-FR"/>
            </a:p>
          </c:txPr>
        </c:title>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crossAx val="56008052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bg1"/>
      </a:solidFill>
      <a:round/>
    </a:ln>
    <a:effectLst/>
  </c:spPr>
  <c:txPr>
    <a:bodyPr/>
    <a:lstStyle/>
    <a:p>
      <a:pPr>
        <a:defRPr/>
      </a:pPr>
      <a:endParaRPr lang="fr-FR"/>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pivotSource>
    <c:name>[EXCEL SUIVI DES CONSOMMATIONS - Version  FR - Adrianor.xlsx]Conso_tot_GAZ!Tab_histo_conso_tot_GAZ(16)</c:name>
    <c:fmtId val="2"/>
  </c:pivotSource>
  <c:chart>
    <c:title>
      <c:tx>
        <c:rich>
          <a:bodyPr rot="0" spcFirstLastPara="1" vertOverflow="ellipsis" vert="horz" wrap="square" anchor="ctr" anchorCtr="1"/>
          <a:lstStyle/>
          <a:p>
            <a:pPr>
              <a:defRPr sz="1400" b="0" i="0" u="none" strike="noStrike" kern="1200" cap="all" spc="50" baseline="0">
                <a:solidFill>
                  <a:schemeClr val="tx1">
                    <a:lumMod val="65000"/>
                    <a:lumOff val="35000"/>
                  </a:schemeClr>
                </a:solidFill>
                <a:latin typeface="+mn-lt"/>
                <a:ea typeface="+mn-ea"/>
                <a:cs typeface="+mn-cs"/>
              </a:defRPr>
            </a:pPr>
            <a:r>
              <a:rPr lang="fr-FR" sz="1400" b="0"/>
              <a:t>Consommation</a:t>
            </a:r>
            <a:r>
              <a:rPr lang="fr-FR" sz="1400" b="0" baseline="0"/>
              <a:t> totale de gaz par annÉe </a:t>
            </a:r>
            <a:r>
              <a:rPr lang="fr-FR" sz="1400" b="0" baseline="30000"/>
              <a:t>(16)</a:t>
            </a:r>
            <a:endParaRPr lang="fr-FR" sz="1400" b="0"/>
          </a:p>
        </c:rich>
      </c:tx>
      <c:overlay val="0"/>
      <c:spPr>
        <a:noFill/>
        <a:ln>
          <a:noFill/>
        </a:ln>
        <a:effectLst/>
      </c:spPr>
      <c:txPr>
        <a:bodyPr rot="0" spcFirstLastPara="1" vertOverflow="ellipsis" vert="horz" wrap="square" anchor="ctr" anchorCtr="1"/>
        <a:lstStyle/>
        <a:p>
          <a:pPr>
            <a:defRPr sz="1400" b="0" i="0" u="none" strike="noStrike" kern="1200" cap="all" spc="50" baseline="0">
              <a:solidFill>
                <a:schemeClr val="tx1">
                  <a:lumMod val="65000"/>
                  <a:lumOff val="35000"/>
                </a:schemeClr>
              </a:solidFill>
              <a:latin typeface="+mn-lt"/>
              <a:ea typeface="+mn-ea"/>
              <a:cs typeface="+mn-cs"/>
            </a:defRPr>
          </a:pPr>
          <a:endParaRPr lang="fr-FR"/>
        </a:p>
      </c:txPr>
    </c:title>
    <c:autoTitleDeleted val="0"/>
    <c:pivotFmts>
      <c:pivotFmt>
        <c:idx val="0"/>
        <c:spPr>
          <a:gradFill flip="none" rotWithShape="1">
            <a:gsLst>
              <a:gs pos="0">
                <a:schemeClr val="accent1"/>
              </a:gs>
              <a:gs pos="75000">
                <a:schemeClr val="accent1">
                  <a:lumMod val="60000"/>
                  <a:lumOff val="40000"/>
                </a:schemeClr>
              </a:gs>
              <a:gs pos="51000">
                <a:schemeClr val="accent1">
                  <a:alpha val="75000"/>
                </a:schemeClr>
              </a:gs>
              <a:gs pos="100000">
                <a:schemeClr val="accent1">
                  <a:lumMod val="20000"/>
                  <a:lumOff val="80000"/>
                  <a:alpha val="15000"/>
                </a:schemeClr>
              </a:gs>
            </a:gsLst>
            <a:lin ang="5400000" scaled="0"/>
          </a:gra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
        <c:spPr>
          <a:gradFill flip="none" rotWithShape="1">
            <a:gsLst>
              <a:gs pos="0">
                <a:schemeClr val="accent2"/>
              </a:gs>
              <a:gs pos="75000">
                <a:schemeClr val="accent2">
                  <a:lumMod val="60000"/>
                  <a:lumOff val="40000"/>
                </a:schemeClr>
              </a:gs>
              <a:gs pos="51000">
                <a:schemeClr val="accent2">
                  <a:alpha val="75000"/>
                </a:schemeClr>
              </a:gs>
              <a:gs pos="100000">
                <a:schemeClr val="accent2">
                  <a:lumMod val="20000"/>
                  <a:lumOff val="80000"/>
                  <a:alpha val="15000"/>
                </a:schemeClr>
              </a:gs>
            </a:gsLst>
            <a:lin ang="5400000" scaled="0"/>
          </a:gra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
        <c:spPr>
          <a:gradFill flip="none" rotWithShape="1">
            <a:gsLst>
              <a:gs pos="0">
                <a:schemeClr val="accent1"/>
              </a:gs>
              <a:gs pos="75000">
                <a:schemeClr val="accent1">
                  <a:lumMod val="60000"/>
                  <a:lumOff val="40000"/>
                </a:schemeClr>
              </a:gs>
              <a:gs pos="51000">
                <a:schemeClr val="accent1">
                  <a:alpha val="75000"/>
                </a:schemeClr>
              </a:gs>
              <a:gs pos="100000">
                <a:schemeClr val="accent1">
                  <a:lumMod val="20000"/>
                  <a:lumOff val="80000"/>
                  <a:alpha val="15000"/>
                </a:schemeClr>
              </a:gs>
            </a:gsLst>
            <a:lin ang="5400000" scaled="0"/>
          </a:gra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3"/>
        <c:spPr>
          <a:gradFill flip="none" rotWithShape="1">
            <a:gsLst>
              <a:gs pos="0">
                <a:schemeClr val="accent2"/>
              </a:gs>
              <a:gs pos="75000">
                <a:schemeClr val="accent2">
                  <a:lumMod val="60000"/>
                  <a:lumOff val="40000"/>
                </a:schemeClr>
              </a:gs>
              <a:gs pos="51000">
                <a:schemeClr val="accent2">
                  <a:alpha val="75000"/>
                </a:schemeClr>
              </a:gs>
              <a:gs pos="100000">
                <a:schemeClr val="accent2">
                  <a:lumMod val="20000"/>
                  <a:lumOff val="80000"/>
                  <a:alpha val="15000"/>
                </a:schemeClr>
              </a:gs>
            </a:gsLst>
            <a:lin ang="5400000" scaled="0"/>
          </a:gra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4"/>
        <c:spPr>
          <a:gradFill flip="none" rotWithShape="1">
            <a:gsLst>
              <a:gs pos="0">
                <a:schemeClr val="accent1"/>
              </a:gs>
              <a:gs pos="75000">
                <a:schemeClr val="accent1">
                  <a:lumMod val="60000"/>
                  <a:lumOff val="40000"/>
                </a:schemeClr>
              </a:gs>
              <a:gs pos="51000">
                <a:schemeClr val="accent1">
                  <a:alpha val="75000"/>
                </a:schemeClr>
              </a:gs>
              <a:gs pos="100000">
                <a:schemeClr val="accent1">
                  <a:lumMod val="20000"/>
                  <a:lumOff val="80000"/>
                  <a:alpha val="15000"/>
                </a:schemeClr>
              </a:gs>
            </a:gsLst>
            <a:lin ang="5400000" scaled="0"/>
          </a:gra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5"/>
        <c:spPr>
          <a:gradFill flip="none" rotWithShape="1">
            <a:gsLst>
              <a:gs pos="0">
                <a:schemeClr val="accent2"/>
              </a:gs>
              <a:gs pos="75000">
                <a:schemeClr val="accent2">
                  <a:lumMod val="60000"/>
                  <a:lumOff val="40000"/>
                </a:schemeClr>
              </a:gs>
              <a:gs pos="51000">
                <a:schemeClr val="accent2">
                  <a:alpha val="75000"/>
                </a:schemeClr>
              </a:gs>
              <a:gs pos="100000">
                <a:schemeClr val="accent2">
                  <a:lumMod val="20000"/>
                  <a:lumOff val="80000"/>
                  <a:alpha val="15000"/>
                </a:schemeClr>
              </a:gs>
            </a:gsLst>
            <a:lin ang="5400000" scaled="0"/>
          </a:gra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Conso_tot_GAZ!$B$20:$B$21</c:f>
              <c:strCache>
                <c:ptCount val="1"/>
                <c:pt idx="0">
                  <c:v>2022</c:v>
                </c:pt>
              </c:strCache>
            </c:strRef>
          </c:tx>
          <c:spPr>
            <a:gradFill flip="none" rotWithShape="1">
              <a:gsLst>
                <a:gs pos="0">
                  <a:schemeClr val="accent1"/>
                </a:gs>
                <a:gs pos="75000">
                  <a:schemeClr val="accent1">
                    <a:lumMod val="60000"/>
                    <a:lumOff val="40000"/>
                  </a:schemeClr>
                </a:gs>
                <a:gs pos="51000">
                  <a:schemeClr val="accent1">
                    <a:alpha val="75000"/>
                  </a:schemeClr>
                </a:gs>
                <a:gs pos="100000">
                  <a:schemeClr val="accent1">
                    <a:lumMod val="20000"/>
                    <a:lumOff val="80000"/>
                    <a:alpha val="15000"/>
                  </a:schemeClr>
                </a:gs>
              </a:gsLst>
              <a:lin ang="5400000" scaled="0"/>
            </a:gra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Conso_tot_GAZ!$A$22</c:f>
              <c:strCache>
                <c:ptCount val="1"/>
                <c:pt idx="0">
                  <c:v>Total</c:v>
                </c:pt>
              </c:strCache>
            </c:strRef>
          </c:cat>
          <c:val>
            <c:numRef>
              <c:f>Conso_tot_GAZ!$B$22</c:f>
              <c:numCache>
                <c:formatCode>#\ ##0" kw"</c:formatCode>
                <c:ptCount val="1"/>
              </c:numCache>
            </c:numRef>
          </c:val>
          <c:extLst>
            <c:ext xmlns:c16="http://schemas.microsoft.com/office/drawing/2014/chart" uri="{C3380CC4-5D6E-409C-BE32-E72D297353CC}">
              <c16:uniqueId val="{00000000-83A5-4C7B-AA74-6E5A279382D5}"/>
            </c:ext>
          </c:extLst>
        </c:ser>
        <c:dLbls>
          <c:dLblPos val="outEnd"/>
          <c:showLegendKey val="0"/>
          <c:showVal val="1"/>
          <c:showCatName val="0"/>
          <c:showSerName val="0"/>
          <c:showPercent val="0"/>
          <c:showBubbleSize val="0"/>
        </c:dLbls>
        <c:gapWidth val="355"/>
        <c:overlap val="-70"/>
        <c:axId val="1068836432"/>
        <c:axId val="1068826864"/>
      </c:barChart>
      <c:catAx>
        <c:axId val="1068836432"/>
        <c:scaling>
          <c:orientation val="minMax"/>
        </c:scaling>
        <c:delete val="1"/>
        <c:axPos val="b"/>
        <c:numFmt formatCode="General" sourceLinked="1"/>
        <c:majorTickMark val="none"/>
        <c:minorTickMark val="none"/>
        <c:tickLblPos val="nextTo"/>
        <c:crossAx val="1068826864"/>
        <c:crosses val="autoZero"/>
        <c:auto val="1"/>
        <c:lblAlgn val="ctr"/>
        <c:lblOffset val="100"/>
        <c:noMultiLvlLbl val="0"/>
      </c:catAx>
      <c:valAx>
        <c:axId val="1068826864"/>
        <c:scaling>
          <c:orientation val="minMax"/>
        </c:scaling>
        <c:delete val="1"/>
        <c:axPos val="l"/>
        <c:numFmt formatCode="#\ ##0&quot; kw&quot;" sourceLinked="1"/>
        <c:majorTickMark val="none"/>
        <c:minorTickMark val="none"/>
        <c:tickLblPos val="nextTo"/>
        <c:crossAx val="10688364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10">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bg1"/>
    </cs:fontRef>
    <cs:spPr>
      <a:solidFill>
        <a:schemeClr val="tx1">
          <a:lumMod val="50000"/>
          <a:lumOff val="50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gradFill flip="none" rotWithShape="1">
        <a:gsLst>
          <a:gs pos="0">
            <a:schemeClr val="phClr"/>
          </a:gs>
          <a:gs pos="75000">
            <a:schemeClr val="phClr">
              <a:lumMod val="60000"/>
              <a:lumOff val="40000"/>
            </a:schemeClr>
          </a:gs>
          <a:gs pos="51000">
            <a:schemeClr val="phClr">
              <a:alpha val="75000"/>
            </a:schemeClr>
          </a:gs>
          <a:gs pos="100000">
            <a:schemeClr val="phClr">
              <a:lumMod val="20000"/>
              <a:lumOff val="80000"/>
              <a:alpha val="15000"/>
            </a:schemeClr>
          </a:gs>
        </a:gsLst>
        <a:lin ang="5400000" scaled="0"/>
      </a:gradFill>
    </cs:spPr>
  </cs:dataPoint>
  <cs:dataPoint3D>
    <cs:lnRef idx="0"/>
    <cs:fillRef idx="0">
      <cs:styleClr val="auto"/>
    </cs:fillRef>
    <cs:effectRef idx="0"/>
    <cs:fontRef idx="minor">
      <a:schemeClr val="dk1"/>
    </cs:fontRef>
    <cs:spPr>
      <a:gradFill flip="none" rotWithShape="1">
        <a:gsLst>
          <a:gs pos="0">
            <a:schemeClr val="phClr"/>
          </a:gs>
          <a:gs pos="75000">
            <a:schemeClr val="phClr">
              <a:lumMod val="60000"/>
              <a:lumOff val="40000"/>
            </a:schemeClr>
          </a:gs>
          <a:gs pos="51000">
            <a:schemeClr val="phClr">
              <a:alpha val="75000"/>
            </a:schemeClr>
          </a:gs>
          <a:gs pos="100000">
            <a:schemeClr val="phClr">
              <a:lumMod val="20000"/>
              <a:lumOff val="80000"/>
              <a:alpha val="15000"/>
            </a:schemeClr>
          </a:gs>
        </a:gsLst>
        <a:lin ang="5400000" scaled="0"/>
      </a:gradFill>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styleClr val="auto"/>
    </cs:lnRef>
    <cs:fillRef idx="0">
      <cs:styleClr val="auto"/>
    </cs:fillRef>
    <cs:effectRef idx="0"/>
    <cs:fontRef idx="minor">
      <a:schemeClr val="dk1"/>
    </cs:fontRef>
    <cs:spPr>
      <a:gradFill flip="none" rotWithShape="1">
        <a:gsLst>
          <a:gs pos="0">
            <a:schemeClr val="phClr"/>
          </a:gs>
          <a:gs pos="75000">
            <a:schemeClr val="phClr">
              <a:lumMod val="60000"/>
              <a:lumOff val="40000"/>
            </a:schemeClr>
          </a:gs>
          <a:gs pos="51000">
            <a:schemeClr val="phClr">
              <a:alpha val="75000"/>
            </a:schemeClr>
          </a:gs>
          <a:gs pos="100000">
            <a:schemeClr val="phClr">
              <a:lumMod val="20000"/>
              <a:lumOff val="80000"/>
              <a:alpha val="15000"/>
            </a:schemeClr>
          </a:gs>
        </a:gsLst>
        <a:lin ang="5400000" scaled="0"/>
      </a:gradFill>
      <a:ln w="9525" cap="flat" cmpd="sng" algn="ctr">
        <a:solidFill>
          <a:schemeClr val="phClr">
            <a:shade val="95000"/>
          </a:scheme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cap="flat" cmpd="sng" algn="ctr">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tx1">
                <a:lumMod val="5000"/>
                <a:lumOff val="95000"/>
              </a:schemeClr>
            </a:gs>
            <a:gs pos="0">
              <a:schemeClr val="tx1">
                <a:lumMod val="25000"/>
                <a:lumOff val="75000"/>
              </a:schemeClr>
            </a:gs>
          </a:gsLst>
          <a:lin ang="5400000" scaled="0"/>
        </a:gradFill>
        <a:round/>
      </a:ln>
    </cs:spPr>
  </cs:gridlineMajor>
  <cs:gridlineMinor>
    <cs:lnRef idx="0"/>
    <cs:fillRef idx="0"/>
    <cs:effectRef idx="0"/>
    <cs:fontRef idx="minor">
      <a:schemeClr val="dk1"/>
    </cs:fontRef>
    <cs:spPr>
      <a:ln w="9525" cap="flat" cmpd="sng" algn="ctr">
        <a:gradFill>
          <a:gsLst>
            <a:gs pos="100000">
              <a:schemeClr val="tx1">
                <a:lumMod val="5000"/>
                <a:lumOff val="95000"/>
              </a:schemeClr>
            </a:gs>
            <a:gs pos="0">
              <a:schemeClr val="tx1">
                <a:lumMod val="25000"/>
                <a:lumOff val="75000"/>
              </a:schemeClr>
            </a:gs>
          </a:gsLst>
          <a:lin ang="5400000" scaled="0"/>
        </a:gradFill>
        <a:round/>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headEnd type="none" w="sm" len="sm"/>
        <a:tailEnd type="none" w="sm" len="sm"/>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800" b="1" kern="1200" cap="all" spc="5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11.xml><?xml version="1.0" encoding="utf-8"?>
<cs:chartStyle xmlns:cs="http://schemas.microsoft.com/office/drawing/2012/chartStyle" xmlns:a="http://schemas.openxmlformats.org/drawingml/2006/main" id="210">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bg1"/>
    </cs:fontRef>
    <cs:spPr>
      <a:solidFill>
        <a:schemeClr val="tx1">
          <a:lumMod val="50000"/>
          <a:lumOff val="50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gradFill flip="none" rotWithShape="1">
        <a:gsLst>
          <a:gs pos="0">
            <a:schemeClr val="phClr"/>
          </a:gs>
          <a:gs pos="75000">
            <a:schemeClr val="phClr">
              <a:lumMod val="60000"/>
              <a:lumOff val="40000"/>
            </a:schemeClr>
          </a:gs>
          <a:gs pos="51000">
            <a:schemeClr val="phClr">
              <a:alpha val="75000"/>
            </a:schemeClr>
          </a:gs>
          <a:gs pos="100000">
            <a:schemeClr val="phClr">
              <a:lumMod val="20000"/>
              <a:lumOff val="80000"/>
              <a:alpha val="15000"/>
            </a:schemeClr>
          </a:gs>
        </a:gsLst>
        <a:lin ang="5400000" scaled="0"/>
      </a:gradFill>
    </cs:spPr>
  </cs:dataPoint>
  <cs:dataPoint3D>
    <cs:lnRef idx="0"/>
    <cs:fillRef idx="0">
      <cs:styleClr val="auto"/>
    </cs:fillRef>
    <cs:effectRef idx="0"/>
    <cs:fontRef idx="minor">
      <a:schemeClr val="dk1"/>
    </cs:fontRef>
    <cs:spPr>
      <a:gradFill flip="none" rotWithShape="1">
        <a:gsLst>
          <a:gs pos="0">
            <a:schemeClr val="phClr"/>
          </a:gs>
          <a:gs pos="75000">
            <a:schemeClr val="phClr">
              <a:lumMod val="60000"/>
              <a:lumOff val="40000"/>
            </a:schemeClr>
          </a:gs>
          <a:gs pos="51000">
            <a:schemeClr val="phClr">
              <a:alpha val="75000"/>
            </a:schemeClr>
          </a:gs>
          <a:gs pos="100000">
            <a:schemeClr val="phClr">
              <a:lumMod val="20000"/>
              <a:lumOff val="80000"/>
              <a:alpha val="15000"/>
            </a:schemeClr>
          </a:gs>
        </a:gsLst>
        <a:lin ang="5400000" scaled="0"/>
      </a:gradFill>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styleClr val="auto"/>
    </cs:lnRef>
    <cs:fillRef idx="0">
      <cs:styleClr val="auto"/>
    </cs:fillRef>
    <cs:effectRef idx="0"/>
    <cs:fontRef idx="minor">
      <a:schemeClr val="dk1"/>
    </cs:fontRef>
    <cs:spPr>
      <a:gradFill flip="none" rotWithShape="1">
        <a:gsLst>
          <a:gs pos="0">
            <a:schemeClr val="phClr"/>
          </a:gs>
          <a:gs pos="75000">
            <a:schemeClr val="phClr">
              <a:lumMod val="60000"/>
              <a:lumOff val="40000"/>
            </a:schemeClr>
          </a:gs>
          <a:gs pos="51000">
            <a:schemeClr val="phClr">
              <a:alpha val="75000"/>
            </a:schemeClr>
          </a:gs>
          <a:gs pos="100000">
            <a:schemeClr val="phClr">
              <a:lumMod val="20000"/>
              <a:lumOff val="80000"/>
              <a:alpha val="15000"/>
            </a:schemeClr>
          </a:gs>
        </a:gsLst>
        <a:lin ang="5400000" scaled="0"/>
      </a:gradFill>
      <a:ln w="9525" cap="flat" cmpd="sng" algn="ctr">
        <a:solidFill>
          <a:schemeClr val="phClr">
            <a:shade val="95000"/>
          </a:scheme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cap="flat" cmpd="sng" algn="ctr">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tx1">
                <a:lumMod val="5000"/>
                <a:lumOff val="95000"/>
              </a:schemeClr>
            </a:gs>
            <a:gs pos="0">
              <a:schemeClr val="tx1">
                <a:lumMod val="25000"/>
                <a:lumOff val="75000"/>
              </a:schemeClr>
            </a:gs>
          </a:gsLst>
          <a:lin ang="5400000" scaled="0"/>
        </a:gradFill>
        <a:round/>
      </a:ln>
    </cs:spPr>
  </cs:gridlineMajor>
  <cs:gridlineMinor>
    <cs:lnRef idx="0"/>
    <cs:fillRef idx="0"/>
    <cs:effectRef idx="0"/>
    <cs:fontRef idx="minor">
      <a:schemeClr val="dk1"/>
    </cs:fontRef>
    <cs:spPr>
      <a:ln w="9525" cap="flat" cmpd="sng" algn="ctr">
        <a:gradFill>
          <a:gsLst>
            <a:gs pos="100000">
              <a:schemeClr val="tx1">
                <a:lumMod val="5000"/>
                <a:lumOff val="95000"/>
              </a:schemeClr>
            </a:gs>
            <a:gs pos="0">
              <a:schemeClr val="tx1">
                <a:lumMod val="25000"/>
                <a:lumOff val="75000"/>
              </a:schemeClr>
            </a:gs>
          </a:gsLst>
          <a:lin ang="5400000" scaled="0"/>
        </a:gradFill>
        <a:round/>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headEnd type="none" w="sm" len="sm"/>
        <a:tailEnd type="none" w="sm" len="sm"/>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800" b="1" kern="1200" cap="all" spc="5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12.xml><?xml version="1.0" encoding="utf-8"?>
<cs:chartStyle xmlns:cs="http://schemas.microsoft.com/office/drawing/2012/chartStyle" xmlns:a="http://schemas.openxmlformats.org/drawingml/2006/main" id="210">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bg1"/>
    </cs:fontRef>
    <cs:spPr>
      <a:solidFill>
        <a:schemeClr val="tx1">
          <a:lumMod val="50000"/>
          <a:lumOff val="50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gradFill flip="none" rotWithShape="1">
        <a:gsLst>
          <a:gs pos="0">
            <a:schemeClr val="phClr"/>
          </a:gs>
          <a:gs pos="75000">
            <a:schemeClr val="phClr">
              <a:lumMod val="60000"/>
              <a:lumOff val="40000"/>
            </a:schemeClr>
          </a:gs>
          <a:gs pos="51000">
            <a:schemeClr val="phClr">
              <a:alpha val="75000"/>
            </a:schemeClr>
          </a:gs>
          <a:gs pos="100000">
            <a:schemeClr val="phClr">
              <a:lumMod val="20000"/>
              <a:lumOff val="80000"/>
              <a:alpha val="15000"/>
            </a:schemeClr>
          </a:gs>
        </a:gsLst>
        <a:lin ang="5400000" scaled="0"/>
      </a:gradFill>
    </cs:spPr>
  </cs:dataPoint>
  <cs:dataPoint3D>
    <cs:lnRef idx="0"/>
    <cs:fillRef idx="0">
      <cs:styleClr val="auto"/>
    </cs:fillRef>
    <cs:effectRef idx="0"/>
    <cs:fontRef idx="minor">
      <a:schemeClr val="dk1"/>
    </cs:fontRef>
    <cs:spPr>
      <a:gradFill flip="none" rotWithShape="1">
        <a:gsLst>
          <a:gs pos="0">
            <a:schemeClr val="phClr"/>
          </a:gs>
          <a:gs pos="75000">
            <a:schemeClr val="phClr">
              <a:lumMod val="60000"/>
              <a:lumOff val="40000"/>
            </a:schemeClr>
          </a:gs>
          <a:gs pos="51000">
            <a:schemeClr val="phClr">
              <a:alpha val="75000"/>
            </a:schemeClr>
          </a:gs>
          <a:gs pos="100000">
            <a:schemeClr val="phClr">
              <a:lumMod val="20000"/>
              <a:lumOff val="80000"/>
              <a:alpha val="15000"/>
            </a:schemeClr>
          </a:gs>
        </a:gsLst>
        <a:lin ang="5400000" scaled="0"/>
      </a:gradFill>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styleClr val="auto"/>
    </cs:lnRef>
    <cs:fillRef idx="0">
      <cs:styleClr val="auto"/>
    </cs:fillRef>
    <cs:effectRef idx="0"/>
    <cs:fontRef idx="minor">
      <a:schemeClr val="dk1"/>
    </cs:fontRef>
    <cs:spPr>
      <a:gradFill flip="none" rotWithShape="1">
        <a:gsLst>
          <a:gs pos="0">
            <a:schemeClr val="phClr"/>
          </a:gs>
          <a:gs pos="75000">
            <a:schemeClr val="phClr">
              <a:lumMod val="60000"/>
              <a:lumOff val="40000"/>
            </a:schemeClr>
          </a:gs>
          <a:gs pos="51000">
            <a:schemeClr val="phClr">
              <a:alpha val="75000"/>
            </a:schemeClr>
          </a:gs>
          <a:gs pos="100000">
            <a:schemeClr val="phClr">
              <a:lumMod val="20000"/>
              <a:lumOff val="80000"/>
              <a:alpha val="15000"/>
            </a:schemeClr>
          </a:gs>
        </a:gsLst>
        <a:lin ang="5400000" scaled="0"/>
      </a:gradFill>
      <a:ln w="9525" cap="flat" cmpd="sng" algn="ctr">
        <a:solidFill>
          <a:schemeClr val="phClr">
            <a:shade val="95000"/>
          </a:scheme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cap="flat" cmpd="sng" algn="ctr">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tx1">
                <a:lumMod val="5000"/>
                <a:lumOff val="95000"/>
              </a:schemeClr>
            </a:gs>
            <a:gs pos="0">
              <a:schemeClr val="tx1">
                <a:lumMod val="25000"/>
                <a:lumOff val="75000"/>
              </a:schemeClr>
            </a:gs>
          </a:gsLst>
          <a:lin ang="5400000" scaled="0"/>
        </a:gradFill>
        <a:round/>
      </a:ln>
    </cs:spPr>
  </cs:gridlineMajor>
  <cs:gridlineMinor>
    <cs:lnRef idx="0"/>
    <cs:fillRef idx="0"/>
    <cs:effectRef idx="0"/>
    <cs:fontRef idx="minor">
      <a:schemeClr val="dk1"/>
    </cs:fontRef>
    <cs:spPr>
      <a:ln w="9525" cap="flat" cmpd="sng" algn="ctr">
        <a:gradFill>
          <a:gsLst>
            <a:gs pos="100000">
              <a:schemeClr val="tx1">
                <a:lumMod val="5000"/>
                <a:lumOff val="95000"/>
              </a:schemeClr>
            </a:gs>
            <a:gs pos="0">
              <a:schemeClr val="tx1">
                <a:lumMod val="25000"/>
                <a:lumOff val="75000"/>
              </a:schemeClr>
            </a:gs>
          </a:gsLst>
          <a:lin ang="5400000" scaled="0"/>
        </a:gradFill>
        <a:round/>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headEnd type="none" w="sm" len="sm"/>
        <a:tailEnd type="none" w="sm" len="sm"/>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800" b="1" kern="1200" cap="all" spc="5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1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10">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bg1"/>
    </cs:fontRef>
    <cs:spPr>
      <a:solidFill>
        <a:schemeClr val="tx1">
          <a:lumMod val="50000"/>
          <a:lumOff val="50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gradFill flip="none" rotWithShape="1">
        <a:gsLst>
          <a:gs pos="0">
            <a:schemeClr val="phClr"/>
          </a:gs>
          <a:gs pos="75000">
            <a:schemeClr val="phClr">
              <a:lumMod val="60000"/>
              <a:lumOff val="40000"/>
            </a:schemeClr>
          </a:gs>
          <a:gs pos="51000">
            <a:schemeClr val="phClr">
              <a:alpha val="75000"/>
            </a:schemeClr>
          </a:gs>
          <a:gs pos="100000">
            <a:schemeClr val="phClr">
              <a:lumMod val="20000"/>
              <a:lumOff val="80000"/>
              <a:alpha val="15000"/>
            </a:schemeClr>
          </a:gs>
        </a:gsLst>
        <a:lin ang="5400000" scaled="0"/>
      </a:gradFill>
    </cs:spPr>
  </cs:dataPoint>
  <cs:dataPoint3D>
    <cs:lnRef idx="0"/>
    <cs:fillRef idx="0">
      <cs:styleClr val="auto"/>
    </cs:fillRef>
    <cs:effectRef idx="0"/>
    <cs:fontRef idx="minor">
      <a:schemeClr val="dk1"/>
    </cs:fontRef>
    <cs:spPr>
      <a:gradFill flip="none" rotWithShape="1">
        <a:gsLst>
          <a:gs pos="0">
            <a:schemeClr val="phClr"/>
          </a:gs>
          <a:gs pos="75000">
            <a:schemeClr val="phClr">
              <a:lumMod val="60000"/>
              <a:lumOff val="40000"/>
            </a:schemeClr>
          </a:gs>
          <a:gs pos="51000">
            <a:schemeClr val="phClr">
              <a:alpha val="75000"/>
            </a:schemeClr>
          </a:gs>
          <a:gs pos="100000">
            <a:schemeClr val="phClr">
              <a:lumMod val="20000"/>
              <a:lumOff val="80000"/>
              <a:alpha val="15000"/>
            </a:schemeClr>
          </a:gs>
        </a:gsLst>
        <a:lin ang="5400000" scaled="0"/>
      </a:gradFill>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styleClr val="auto"/>
    </cs:lnRef>
    <cs:fillRef idx="0">
      <cs:styleClr val="auto"/>
    </cs:fillRef>
    <cs:effectRef idx="0"/>
    <cs:fontRef idx="minor">
      <a:schemeClr val="dk1"/>
    </cs:fontRef>
    <cs:spPr>
      <a:gradFill flip="none" rotWithShape="1">
        <a:gsLst>
          <a:gs pos="0">
            <a:schemeClr val="phClr"/>
          </a:gs>
          <a:gs pos="75000">
            <a:schemeClr val="phClr">
              <a:lumMod val="60000"/>
              <a:lumOff val="40000"/>
            </a:schemeClr>
          </a:gs>
          <a:gs pos="51000">
            <a:schemeClr val="phClr">
              <a:alpha val="75000"/>
            </a:schemeClr>
          </a:gs>
          <a:gs pos="100000">
            <a:schemeClr val="phClr">
              <a:lumMod val="20000"/>
              <a:lumOff val="80000"/>
              <a:alpha val="15000"/>
            </a:schemeClr>
          </a:gs>
        </a:gsLst>
        <a:lin ang="5400000" scaled="0"/>
      </a:gradFill>
      <a:ln w="9525" cap="flat" cmpd="sng" algn="ctr">
        <a:solidFill>
          <a:schemeClr val="phClr">
            <a:shade val="95000"/>
          </a:scheme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cap="flat" cmpd="sng" algn="ctr">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tx1">
                <a:lumMod val="5000"/>
                <a:lumOff val="95000"/>
              </a:schemeClr>
            </a:gs>
            <a:gs pos="0">
              <a:schemeClr val="tx1">
                <a:lumMod val="25000"/>
                <a:lumOff val="75000"/>
              </a:schemeClr>
            </a:gs>
          </a:gsLst>
          <a:lin ang="5400000" scaled="0"/>
        </a:gradFill>
        <a:round/>
      </a:ln>
    </cs:spPr>
  </cs:gridlineMajor>
  <cs:gridlineMinor>
    <cs:lnRef idx="0"/>
    <cs:fillRef idx="0"/>
    <cs:effectRef idx="0"/>
    <cs:fontRef idx="minor">
      <a:schemeClr val="dk1"/>
    </cs:fontRef>
    <cs:spPr>
      <a:ln w="9525" cap="flat" cmpd="sng" algn="ctr">
        <a:gradFill>
          <a:gsLst>
            <a:gs pos="100000">
              <a:schemeClr val="tx1">
                <a:lumMod val="5000"/>
                <a:lumOff val="95000"/>
              </a:schemeClr>
            </a:gs>
            <a:gs pos="0">
              <a:schemeClr val="tx1">
                <a:lumMod val="25000"/>
                <a:lumOff val="75000"/>
              </a:schemeClr>
            </a:gs>
          </a:gsLst>
          <a:lin ang="5400000" scaled="0"/>
        </a:gradFill>
        <a:round/>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headEnd type="none" w="sm" len="sm"/>
        <a:tailEnd type="none" w="sm" len="sm"/>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800" b="1" kern="1200" cap="all" spc="5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17.xml><?xml version="1.0" encoding="utf-8"?>
<cs:chartStyle xmlns:cs="http://schemas.microsoft.com/office/drawing/2012/chartStyle" xmlns:a="http://schemas.openxmlformats.org/drawingml/2006/main" id="210">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bg1"/>
    </cs:fontRef>
    <cs:spPr>
      <a:solidFill>
        <a:schemeClr val="tx1">
          <a:lumMod val="50000"/>
          <a:lumOff val="50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gradFill flip="none" rotWithShape="1">
        <a:gsLst>
          <a:gs pos="0">
            <a:schemeClr val="phClr"/>
          </a:gs>
          <a:gs pos="75000">
            <a:schemeClr val="phClr">
              <a:lumMod val="60000"/>
              <a:lumOff val="40000"/>
            </a:schemeClr>
          </a:gs>
          <a:gs pos="51000">
            <a:schemeClr val="phClr">
              <a:alpha val="75000"/>
            </a:schemeClr>
          </a:gs>
          <a:gs pos="100000">
            <a:schemeClr val="phClr">
              <a:lumMod val="20000"/>
              <a:lumOff val="80000"/>
              <a:alpha val="15000"/>
            </a:schemeClr>
          </a:gs>
        </a:gsLst>
        <a:lin ang="5400000" scaled="0"/>
      </a:gradFill>
    </cs:spPr>
  </cs:dataPoint>
  <cs:dataPoint3D>
    <cs:lnRef idx="0"/>
    <cs:fillRef idx="0">
      <cs:styleClr val="auto"/>
    </cs:fillRef>
    <cs:effectRef idx="0"/>
    <cs:fontRef idx="minor">
      <a:schemeClr val="dk1"/>
    </cs:fontRef>
    <cs:spPr>
      <a:gradFill flip="none" rotWithShape="1">
        <a:gsLst>
          <a:gs pos="0">
            <a:schemeClr val="phClr"/>
          </a:gs>
          <a:gs pos="75000">
            <a:schemeClr val="phClr">
              <a:lumMod val="60000"/>
              <a:lumOff val="40000"/>
            </a:schemeClr>
          </a:gs>
          <a:gs pos="51000">
            <a:schemeClr val="phClr">
              <a:alpha val="75000"/>
            </a:schemeClr>
          </a:gs>
          <a:gs pos="100000">
            <a:schemeClr val="phClr">
              <a:lumMod val="20000"/>
              <a:lumOff val="80000"/>
              <a:alpha val="15000"/>
            </a:schemeClr>
          </a:gs>
        </a:gsLst>
        <a:lin ang="5400000" scaled="0"/>
      </a:gradFill>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styleClr val="auto"/>
    </cs:lnRef>
    <cs:fillRef idx="0">
      <cs:styleClr val="auto"/>
    </cs:fillRef>
    <cs:effectRef idx="0"/>
    <cs:fontRef idx="minor">
      <a:schemeClr val="dk1"/>
    </cs:fontRef>
    <cs:spPr>
      <a:gradFill flip="none" rotWithShape="1">
        <a:gsLst>
          <a:gs pos="0">
            <a:schemeClr val="phClr"/>
          </a:gs>
          <a:gs pos="75000">
            <a:schemeClr val="phClr">
              <a:lumMod val="60000"/>
              <a:lumOff val="40000"/>
            </a:schemeClr>
          </a:gs>
          <a:gs pos="51000">
            <a:schemeClr val="phClr">
              <a:alpha val="75000"/>
            </a:schemeClr>
          </a:gs>
          <a:gs pos="100000">
            <a:schemeClr val="phClr">
              <a:lumMod val="20000"/>
              <a:lumOff val="80000"/>
              <a:alpha val="15000"/>
            </a:schemeClr>
          </a:gs>
        </a:gsLst>
        <a:lin ang="5400000" scaled="0"/>
      </a:gradFill>
      <a:ln w="9525" cap="flat" cmpd="sng" algn="ctr">
        <a:solidFill>
          <a:schemeClr val="phClr">
            <a:shade val="95000"/>
          </a:scheme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cap="flat" cmpd="sng" algn="ctr">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tx1">
                <a:lumMod val="5000"/>
                <a:lumOff val="95000"/>
              </a:schemeClr>
            </a:gs>
            <a:gs pos="0">
              <a:schemeClr val="tx1">
                <a:lumMod val="25000"/>
                <a:lumOff val="75000"/>
              </a:schemeClr>
            </a:gs>
          </a:gsLst>
          <a:lin ang="5400000" scaled="0"/>
        </a:gradFill>
        <a:round/>
      </a:ln>
    </cs:spPr>
  </cs:gridlineMajor>
  <cs:gridlineMinor>
    <cs:lnRef idx="0"/>
    <cs:fillRef idx="0"/>
    <cs:effectRef idx="0"/>
    <cs:fontRef idx="minor">
      <a:schemeClr val="dk1"/>
    </cs:fontRef>
    <cs:spPr>
      <a:ln w="9525" cap="flat" cmpd="sng" algn="ctr">
        <a:gradFill>
          <a:gsLst>
            <a:gs pos="100000">
              <a:schemeClr val="tx1">
                <a:lumMod val="5000"/>
                <a:lumOff val="95000"/>
              </a:schemeClr>
            </a:gs>
            <a:gs pos="0">
              <a:schemeClr val="tx1">
                <a:lumMod val="25000"/>
                <a:lumOff val="75000"/>
              </a:schemeClr>
            </a:gs>
          </a:gsLst>
          <a:lin ang="5400000" scaled="0"/>
        </a:gradFill>
        <a:round/>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headEnd type="none" w="sm" len="sm"/>
        <a:tailEnd type="none" w="sm" len="sm"/>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800" b="1" kern="1200" cap="all" spc="5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18.xml><?xml version="1.0" encoding="utf-8"?>
<cs:chartStyle xmlns:cs="http://schemas.microsoft.com/office/drawing/2012/chartStyle" xmlns:a="http://schemas.openxmlformats.org/drawingml/2006/main" id="210">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bg1"/>
    </cs:fontRef>
    <cs:spPr>
      <a:solidFill>
        <a:schemeClr val="tx1">
          <a:lumMod val="50000"/>
          <a:lumOff val="50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gradFill flip="none" rotWithShape="1">
        <a:gsLst>
          <a:gs pos="0">
            <a:schemeClr val="phClr"/>
          </a:gs>
          <a:gs pos="75000">
            <a:schemeClr val="phClr">
              <a:lumMod val="60000"/>
              <a:lumOff val="40000"/>
            </a:schemeClr>
          </a:gs>
          <a:gs pos="51000">
            <a:schemeClr val="phClr">
              <a:alpha val="75000"/>
            </a:schemeClr>
          </a:gs>
          <a:gs pos="100000">
            <a:schemeClr val="phClr">
              <a:lumMod val="20000"/>
              <a:lumOff val="80000"/>
              <a:alpha val="15000"/>
            </a:schemeClr>
          </a:gs>
        </a:gsLst>
        <a:lin ang="5400000" scaled="0"/>
      </a:gradFill>
    </cs:spPr>
  </cs:dataPoint>
  <cs:dataPoint3D>
    <cs:lnRef idx="0"/>
    <cs:fillRef idx="0">
      <cs:styleClr val="auto"/>
    </cs:fillRef>
    <cs:effectRef idx="0"/>
    <cs:fontRef idx="minor">
      <a:schemeClr val="dk1"/>
    </cs:fontRef>
    <cs:spPr>
      <a:gradFill flip="none" rotWithShape="1">
        <a:gsLst>
          <a:gs pos="0">
            <a:schemeClr val="phClr"/>
          </a:gs>
          <a:gs pos="75000">
            <a:schemeClr val="phClr">
              <a:lumMod val="60000"/>
              <a:lumOff val="40000"/>
            </a:schemeClr>
          </a:gs>
          <a:gs pos="51000">
            <a:schemeClr val="phClr">
              <a:alpha val="75000"/>
            </a:schemeClr>
          </a:gs>
          <a:gs pos="100000">
            <a:schemeClr val="phClr">
              <a:lumMod val="20000"/>
              <a:lumOff val="80000"/>
              <a:alpha val="15000"/>
            </a:schemeClr>
          </a:gs>
        </a:gsLst>
        <a:lin ang="5400000" scaled="0"/>
      </a:gradFill>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styleClr val="auto"/>
    </cs:lnRef>
    <cs:fillRef idx="0">
      <cs:styleClr val="auto"/>
    </cs:fillRef>
    <cs:effectRef idx="0"/>
    <cs:fontRef idx="minor">
      <a:schemeClr val="dk1"/>
    </cs:fontRef>
    <cs:spPr>
      <a:gradFill flip="none" rotWithShape="1">
        <a:gsLst>
          <a:gs pos="0">
            <a:schemeClr val="phClr"/>
          </a:gs>
          <a:gs pos="75000">
            <a:schemeClr val="phClr">
              <a:lumMod val="60000"/>
              <a:lumOff val="40000"/>
            </a:schemeClr>
          </a:gs>
          <a:gs pos="51000">
            <a:schemeClr val="phClr">
              <a:alpha val="75000"/>
            </a:schemeClr>
          </a:gs>
          <a:gs pos="100000">
            <a:schemeClr val="phClr">
              <a:lumMod val="20000"/>
              <a:lumOff val="80000"/>
              <a:alpha val="15000"/>
            </a:schemeClr>
          </a:gs>
        </a:gsLst>
        <a:lin ang="5400000" scaled="0"/>
      </a:gradFill>
      <a:ln w="9525" cap="flat" cmpd="sng" algn="ctr">
        <a:solidFill>
          <a:schemeClr val="phClr">
            <a:shade val="95000"/>
          </a:scheme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cap="flat" cmpd="sng" algn="ctr">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tx1">
                <a:lumMod val="5000"/>
                <a:lumOff val="95000"/>
              </a:schemeClr>
            </a:gs>
            <a:gs pos="0">
              <a:schemeClr val="tx1">
                <a:lumMod val="25000"/>
                <a:lumOff val="75000"/>
              </a:schemeClr>
            </a:gs>
          </a:gsLst>
          <a:lin ang="5400000" scaled="0"/>
        </a:gradFill>
        <a:round/>
      </a:ln>
    </cs:spPr>
  </cs:gridlineMajor>
  <cs:gridlineMinor>
    <cs:lnRef idx="0"/>
    <cs:fillRef idx="0"/>
    <cs:effectRef idx="0"/>
    <cs:fontRef idx="minor">
      <a:schemeClr val="dk1"/>
    </cs:fontRef>
    <cs:spPr>
      <a:ln w="9525" cap="flat" cmpd="sng" algn="ctr">
        <a:gradFill>
          <a:gsLst>
            <a:gs pos="100000">
              <a:schemeClr val="tx1">
                <a:lumMod val="5000"/>
                <a:lumOff val="95000"/>
              </a:schemeClr>
            </a:gs>
            <a:gs pos="0">
              <a:schemeClr val="tx1">
                <a:lumMod val="25000"/>
                <a:lumOff val="75000"/>
              </a:schemeClr>
            </a:gs>
          </a:gsLst>
          <a:lin ang="5400000" scaled="0"/>
        </a:gradFill>
        <a:round/>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headEnd type="none" w="sm" len="sm"/>
        <a:tailEnd type="none" w="sm" len="sm"/>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800" b="1" kern="1200" cap="all" spc="5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19.xml><?xml version="1.0" encoding="utf-8"?>
<cs:chartStyle xmlns:cs="http://schemas.microsoft.com/office/drawing/2012/chartStyle" xmlns:a="http://schemas.openxmlformats.org/drawingml/2006/main" id="210">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bg1"/>
    </cs:fontRef>
    <cs:spPr>
      <a:solidFill>
        <a:schemeClr val="tx1">
          <a:lumMod val="50000"/>
          <a:lumOff val="50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gradFill flip="none" rotWithShape="1">
        <a:gsLst>
          <a:gs pos="0">
            <a:schemeClr val="phClr"/>
          </a:gs>
          <a:gs pos="75000">
            <a:schemeClr val="phClr">
              <a:lumMod val="60000"/>
              <a:lumOff val="40000"/>
            </a:schemeClr>
          </a:gs>
          <a:gs pos="51000">
            <a:schemeClr val="phClr">
              <a:alpha val="75000"/>
            </a:schemeClr>
          </a:gs>
          <a:gs pos="100000">
            <a:schemeClr val="phClr">
              <a:lumMod val="20000"/>
              <a:lumOff val="80000"/>
              <a:alpha val="15000"/>
            </a:schemeClr>
          </a:gs>
        </a:gsLst>
        <a:lin ang="5400000" scaled="0"/>
      </a:gradFill>
    </cs:spPr>
  </cs:dataPoint>
  <cs:dataPoint3D>
    <cs:lnRef idx="0"/>
    <cs:fillRef idx="0">
      <cs:styleClr val="auto"/>
    </cs:fillRef>
    <cs:effectRef idx="0"/>
    <cs:fontRef idx="minor">
      <a:schemeClr val="dk1"/>
    </cs:fontRef>
    <cs:spPr>
      <a:gradFill flip="none" rotWithShape="1">
        <a:gsLst>
          <a:gs pos="0">
            <a:schemeClr val="phClr"/>
          </a:gs>
          <a:gs pos="75000">
            <a:schemeClr val="phClr">
              <a:lumMod val="60000"/>
              <a:lumOff val="40000"/>
            </a:schemeClr>
          </a:gs>
          <a:gs pos="51000">
            <a:schemeClr val="phClr">
              <a:alpha val="75000"/>
            </a:schemeClr>
          </a:gs>
          <a:gs pos="100000">
            <a:schemeClr val="phClr">
              <a:lumMod val="20000"/>
              <a:lumOff val="80000"/>
              <a:alpha val="15000"/>
            </a:schemeClr>
          </a:gs>
        </a:gsLst>
        <a:lin ang="5400000" scaled="0"/>
      </a:gradFill>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styleClr val="auto"/>
    </cs:lnRef>
    <cs:fillRef idx="0">
      <cs:styleClr val="auto"/>
    </cs:fillRef>
    <cs:effectRef idx="0"/>
    <cs:fontRef idx="minor">
      <a:schemeClr val="dk1"/>
    </cs:fontRef>
    <cs:spPr>
      <a:gradFill flip="none" rotWithShape="1">
        <a:gsLst>
          <a:gs pos="0">
            <a:schemeClr val="phClr"/>
          </a:gs>
          <a:gs pos="75000">
            <a:schemeClr val="phClr">
              <a:lumMod val="60000"/>
              <a:lumOff val="40000"/>
            </a:schemeClr>
          </a:gs>
          <a:gs pos="51000">
            <a:schemeClr val="phClr">
              <a:alpha val="75000"/>
            </a:schemeClr>
          </a:gs>
          <a:gs pos="100000">
            <a:schemeClr val="phClr">
              <a:lumMod val="20000"/>
              <a:lumOff val="80000"/>
              <a:alpha val="15000"/>
            </a:schemeClr>
          </a:gs>
        </a:gsLst>
        <a:lin ang="5400000" scaled="0"/>
      </a:gradFill>
      <a:ln w="9525" cap="flat" cmpd="sng" algn="ctr">
        <a:solidFill>
          <a:schemeClr val="phClr">
            <a:shade val="95000"/>
          </a:scheme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cap="flat" cmpd="sng" algn="ctr">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tx1">
                <a:lumMod val="5000"/>
                <a:lumOff val="95000"/>
              </a:schemeClr>
            </a:gs>
            <a:gs pos="0">
              <a:schemeClr val="tx1">
                <a:lumMod val="25000"/>
                <a:lumOff val="75000"/>
              </a:schemeClr>
            </a:gs>
          </a:gsLst>
          <a:lin ang="5400000" scaled="0"/>
        </a:gradFill>
        <a:round/>
      </a:ln>
    </cs:spPr>
  </cs:gridlineMajor>
  <cs:gridlineMinor>
    <cs:lnRef idx="0"/>
    <cs:fillRef idx="0"/>
    <cs:effectRef idx="0"/>
    <cs:fontRef idx="minor">
      <a:schemeClr val="dk1"/>
    </cs:fontRef>
    <cs:spPr>
      <a:ln w="9525" cap="flat" cmpd="sng" algn="ctr">
        <a:gradFill>
          <a:gsLst>
            <a:gs pos="100000">
              <a:schemeClr val="tx1">
                <a:lumMod val="5000"/>
                <a:lumOff val="95000"/>
              </a:schemeClr>
            </a:gs>
            <a:gs pos="0">
              <a:schemeClr val="tx1">
                <a:lumMod val="25000"/>
                <a:lumOff val="75000"/>
              </a:schemeClr>
            </a:gs>
          </a:gsLst>
          <a:lin ang="5400000" scaled="0"/>
        </a:gradFill>
        <a:round/>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headEnd type="none" w="sm" len="sm"/>
        <a:tailEnd type="none" w="sm" len="sm"/>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800" b="1" kern="1200" cap="all" spc="5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10">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bg1"/>
    </cs:fontRef>
    <cs:spPr>
      <a:solidFill>
        <a:schemeClr val="tx1">
          <a:lumMod val="50000"/>
          <a:lumOff val="50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gradFill flip="none" rotWithShape="1">
        <a:gsLst>
          <a:gs pos="0">
            <a:schemeClr val="phClr"/>
          </a:gs>
          <a:gs pos="75000">
            <a:schemeClr val="phClr">
              <a:lumMod val="60000"/>
              <a:lumOff val="40000"/>
            </a:schemeClr>
          </a:gs>
          <a:gs pos="51000">
            <a:schemeClr val="phClr">
              <a:alpha val="75000"/>
            </a:schemeClr>
          </a:gs>
          <a:gs pos="100000">
            <a:schemeClr val="phClr">
              <a:lumMod val="20000"/>
              <a:lumOff val="80000"/>
              <a:alpha val="15000"/>
            </a:schemeClr>
          </a:gs>
        </a:gsLst>
        <a:lin ang="5400000" scaled="0"/>
      </a:gradFill>
    </cs:spPr>
  </cs:dataPoint>
  <cs:dataPoint3D>
    <cs:lnRef idx="0"/>
    <cs:fillRef idx="0">
      <cs:styleClr val="auto"/>
    </cs:fillRef>
    <cs:effectRef idx="0"/>
    <cs:fontRef idx="minor">
      <a:schemeClr val="dk1"/>
    </cs:fontRef>
    <cs:spPr>
      <a:gradFill flip="none" rotWithShape="1">
        <a:gsLst>
          <a:gs pos="0">
            <a:schemeClr val="phClr"/>
          </a:gs>
          <a:gs pos="75000">
            <a:schemeClr val="phClr">
              <a:lumMod val="60000"/>
              <a:lumOff val="40000"/>
            </a:schemeClr>
          </a:gs>
          <a:gs pos="51000">
            <a:schemeClr val="phClr">
              <a:alpha val="75000"/>
            </a:schemeClr>
          </a:gs>
          <a:gs pos="100000">
            <a:schemeClr val="phClr">
              <a:lumMod val="20000"/>
              <a:lumOff val="80000"/>
              <a:alpha val="15000"/>
            </a:schemeClr>
          </a:gs>
        </a:gsLst>
        <a:lin ang="5400000" scaled="0"/>
      </a:gradFill>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styleClr val="auto"/>
    </cs:lnRef>
    <cs:fillRef idx="0">
      <cs:styleClr val="auto"/>
    </cs:fillRef>
    <cs:effectRef idx="0"/>
    <cs:fontRef idx="minor">
      <a:schemeClr val="dk1"/>
    </cs:fontRef>
    <cs:spPr>
      <a:gradFill flip="none" rotWithShape="1">
        <a:gsLst>
          <a:gs pos="0">
            <a:schemeClr val="phClr"/>
          </a:gs>
          <a:gs pos="75000">
            <a:schemeClr val="phClr">
              <a:lumMod val="60000"/>
              <a:lumOff val="40000"/>
            </a:schemeClr>
          </a:gs>
          <a:gs pos="51000">
            <a:schemeClr val="phClr">
              <a:alpha val="75000"/>
            </a:schemeClr>
          </a:gs>
          <a:gs pos="100000">
            <a:schemeClr val="phClr">
              <a:lumMod val="20000"/>
              <a:lumOff val="80000"/>
              <a:alpha val="15000"/>
            </a:schemeClr>
          </a:gs>
        </a:gsLst>
        <a:lin ang="5400000" scaled="0"/>
      </a:gradFill>
      <a:ln w="9525" cap="flat" cmpd="sng" algn="ctr">
        <a:solidFill>
          <a:schemeClr val="phClr">
            <a:shade val="95000"/>
          </a:scheme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cap="flat" cmpd="sng" algn="ctr">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tx1">
                <a:lumMod val="5000"/>
                <a:lumOff val="95000"/>
              </a:schemeClr>
            </a:gs>
            <a:gs pos="0">
              <a:schemeClr val="tx1">
                <a:lumMod val="25000"/>
                <a:lumOff val="75000"/>
              </a:schemeClr>
            </a:gs>
          </a:gsLst>
          <a:lin ang="5400000" scaled="0"/>
        </a:gradFill>
        <a:round/>
      </a:ln>
    </cs:spPr>
  </cs:gridlineMajor>
  <cs:gridlineMinor>
    <cs:lnRef idx="0"/>
    <cs:fillRef idx="0"/>
    <cs:effectRef idx="0"/>
    <cs:fontRef idx="minor">
      <a:schemeClr val="dk1"/>
    </cs:fontRef>
    <cs:spPr>
      <a:ln w="9525" cap="flat" cmpd="sng" algn="ctr">
        <a:gradFill>
          <a:gsLst>
            <a:gs pos="100000">
              <a:schemeClr val="tx1">
                <a:lumMod val="5000"/>
                <a:lumOff val="95000"/>
              </a:schemeClr>
            </a:gs>
            <a:gs pos="0">
              <a:schemeClr val="tx1">
                <a:lumMod val="25000"/>
                <a:lumOff val="75000"/>
              </a:schemeClr>
            </a:gs>
          </a:gsLst>
          <a:lin ang="5400000" scaled="0"/>
        </a:gradFill>
        <a:round/>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headEnd type="none" w="sm" len="sm"/>
        <a:tailEnd type="none" w="sm" len="sm"/>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800" b="1" kern="1200" cap="all" spc="5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2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0">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bg1"/>
    </cs:fontRef>
    <cs:spPr>
      <a:solidFill>
        <a:schemeClr val="tx1">
          <a:lumMod val="50000"/>
          <a:lumOff val="50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gradFill flip="none" rotWithShape="1">
        <a:gsLst>
          <a:gs pos="0">
            <a:schemeClr val="phClr"/>
          </a:gs>
          <a:gs pos="75000">
            <a:schemeClr val="phClr">
              <a:lumMod val="60000"/>
              <a:lumOff val="40000"/>
            </a:schemeClr>
          </a:gs>
          <a:gs pos="51000">
            <a:schemeClr val="phClr">
              <a:alpha val="75000"/>
            </a:schemeClr>
          </a:gs>
          <a:gs pos="100000">
            <a:schemeClr val="phClr">
              <a:lumMod val="20000"/>
              <a:lumOff val="80000"/>
              <a:alpha val="15000"/>
            </a:schemeClr>
          </a:gs>
        </a:gsLst>
        <a:lin ang="5400000" scaled="0"/>
      </a:gradFill>
    </cs:spPr>
  </cs:dataPoint>
  <cs:dataPoint3D>
    <cs:lnRef idx="0"/>
    <cs:fillRef idx="0">
      <cs:styleClr val="auto"/>
    </cs:fillRef>
    <cs:effectRef idx="0"/>
    <cs:fontRef idx="minor">
      <a:schemeClr val="dk1"/>
    </cs:fontRef>
    <cs:spPr>
      <a:gradFill flip="none" rotWithShape="1">
        <a:gsLst>
          <a:gs pos="0">
            <a:schemeClr val="phClr"/>
          </a:gs>
          <a:gs pos="75000">
            <a:schemeClr val="phClr">
              <a:lumMod val="60000"/>
              <a:lumOff val="40000"/>
            </a:schemeClr>
          </a:gs>
          <a:gs pos="51000">
            <a:schemeClr val="phClr">
              <a:alpha val="75000"/>
            </a:schemeClr>
          </a:gs>
          <a:gs pos="100000">
            <a:schemeClr val="phClr">
              <a:lumMod val="20000"/>
              <a:lumOff val="80000"/>
              <a:alpha val="15000"/>
            </a:schemeClr>
          </a:gs>
        </a:gsLst>
        <a:lin ang="5400000" scaled="0"/>
      </a:gradFill>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styleClr val="auto"/>
    </cs:lnRef>
    <cs:fillRef idx="0">
      <cs:styleClr val="auto"/>
    </cs:fillRef>
    <cs:effectRef idx="0"/>
    <cs:fontRef idx="minor">
      <a:schemeClr val="dk1"/>
    </cs:fontRef>
    <cs:spPr>
      <a:gradFill flip="none" rotWithShape="1">
        <a:gsLst>
          <a:gs pos="0">
            <a:schemeClr val="phClr"/>
          </a:gs>
          <a:gs pos="75000">
            <a:schemeClr val="phClr">
              <a:lumMod val="60000"/>
              <a:lumOff val="40000"/>
            </a:schemeClr>
          </a:gs>
          <a:gs pos="51000">
            <a:schemeClr val="phClr">
              <a:alpha val="75000"/>
            </a:schemeClr>
          </a:gs>
          <a:gs pos="100000">
            <a:schemeClr val="phClr">
              <a:lumMod val="20000"/>
              <a:lumOff val="80000"/>
              <a:alpha val="15000"/>
            </a:schemeClr>
          </a:gs>
        </a:gsLst>
        <a:lin ang="5400000" scaled="0"/>
      </a:gradFill>
      <a:ln w="9525" cap="flat" cmpd="sng" algn="ctr">
        <a:solidFill>
          <a:schemeClr val="phClr">
            <a:shade val="95000"/>
          </a:scheme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cap="flat" cmpd="sng" algn="ctr">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tx1">
                <a:lumMod val="5000"/>
                <a:lumOff val="95000"/>
              </a:schemeClr>
            </a:gs>
            <a:gs pos="0">
              <a:schemeClr val="tx1">
                <a:lumMod val="25000"/>
                <a:lumOff val="75000"/>
              </a:schemeClr>
            </a:gs>
          </a:gsLst>
          <a:lin ang="5400000" scaled="0"/>
        </a:gradFill>
        <a:round/>
      </a:ln>
    </cs:spPr>
  </cs:gridlineMajor>
  <cs:gridlineMinor>
    <cs:lnRef idx="0"/>
    <cs:fillRef idx="0"/>
    <cs:effectRef idx="0"/>
    <cs:fontRef idx="minor">
      <a:schemeClr val="dk1"/>
    </cs:fontRef>
    <cs:spPr>
      <a:ln w="9525" cap="flat" cmpd="sng" algn="ctr">
        <a:gradFill>
          <a:gsLst>
            <a:gs pos="100000">
              <a:schemeClr val="tx1">
                <a:lumMod val="5000"/>
                <a:lumOff val="95000"/>
              </a:schemeClr>
            </a:gs>
            <a:gs pos="0">
              <a:schemeClr val="tx1">
                <a:lumMod val="25000"/>
                <a:lumOff val="75000"/>
              </a:schemeClr>
            </a:gs>
          </a:gsLst>
          <a:lin ang="5400000" scaled="0"/>
        </a:gradFill>
        <a:round/>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headEnd type="none" w="sm" len="sm"/>
        <a:tailEnd type="none" w="sm" len="sm"/>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800" b="1" kern="1200" cap="all" spc="5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10">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bg1"/>
    </cs:fontRef>
    <cs:spPr>
      <a:solidFill>
        <a:schemeClr val="tx1">
          <a:lumMod val="50000"/>
          <a:lumOff val="50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gradFill flip="none" rotWithShape="1">
        <a:gsLst>
          <a:gs pos="0">
            <a:schemeClr val="phClr"/>
          </a:gs>
          <a:gs pos="75000">
            <a:schemeClr val="phClr">
              <a:lumMod val="60000"/>
              <a:lumOff val="40000"/>
            </a:schemeClr>
          </a:gs>
          <a:gs pos="51000">
            <a:schemeClr val="phClr">
              <a:alpha val="75000"/>
            </a:schemeClr>
          </a:gs>
          <a:gs pos="100000">
            <a:schemeClr val="phClr">
              <a:lumMod val="20000"/>
              <a:lumOff val="80000"/>
              <a:alpha val="15000"/>
            </a:schemeClr>
          </a:gs>
        </a:gsLst>
        <a:lin ang="5400000" scaled="0"/>
      </a:gradFill>
    </cs:spPr>
  </cs:dataPoint>
  <cs:dataPoint3D>
    <cs:lnRef idx="0"/>
    <cs:fillRef idx="0">
      <cs:styleClr val="auto"/>
    </cs:fillRef>
    <cs:effectRef idx="0"/>
    <cs:fontRef idx="minor">
      <a:schemeClr val="dk1"/>
    </cs:fontRef>
    <cs:spPr>
      <a:gradFill flip="none" rotWithShape="1">
        <a:gsLst>
          <a:gs pos="0">
            <a:schemeClr val="phClr"/>
          </a:gs>
          <a:gs pos="75000">
            <a:schemeClr val="phClr">
              <a:lumMod val="60000"/>
              <a:lumOff val="40000"/>
            </a:schemeClr>
          </a:gs>
          <a:gs pos="51000">
            <a:schemeClr val="phClr">
              <a:alpha val="75000"/>
            </a:schemeClr>
          </a:gs>
          <a:gs pos="100000">
            <a:schemeClr val="phClr">
              <a:lumMod val="20000"/>
              <a:lumOff val="80000"/>
              <a:alpha val="15000"/>
            </a:schemeClr>
          </a:gs>
        </a:gsLst>
        <a:lin ang="5400000" scaled="0"/>
      </a:gradFill>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styleClr val="auto"/>
    </cs:lnRef>
    <cs:fillRef idx="0">
      <cs:styleClr val="auto"/>
    </cs:fillRef>
    <cs:effectRef idx="0"/>
    <cs:fontRef idx="minor">
      <a:schemeClr val="dk1"/>
    </cs:fontRef>
    <cs:spPr>
      <a:gradFill flip="none" rotWithShape="1">
        <a:gsLst>
          <a:gs pos="0">
            <a:schemeClr val="phClr"/>
          </a:gs>
          <a:gs pos="75000">
            <a:schemeClr val="phClr">
              <a:lumMod val="60000"/>
              <a:lumOff val="40000"/>
            </a:schemeClr>
          </a:gs>
          <a:gs pos="51000">
            <a:schemeClr val="phClr">
              <a:alpha val="75000"/>
            </a:schemeClr>
          </a:gs>
          <a:gs pos="100000">
            <a:schemeClr val="phClr">
              <a:lumMod val="20000"/>
              <a:lumOff val="80000"/>
              <a:alpha val="15000"/>
            </a:schemeClr>
          </a:gs>
        </a:gsLst>
        <a:lin ang="5400000" scaled="0"/>
      </a:gradFill>
      <a:ln w="9525" cap="flat" cmpd="sng" algn="ctr">
        <a:solidFill>
          <a:schemeClr val="phClr">
            <a:shade val="95000"/>
          </a:scheme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cap="flat" cmpd="sng" algn="ctr">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tx1">
                <a:lumMod val="5000"/>
                <a:lumOff val="95000"/>
              </a:schemeClr>
            </a:gs>
            <a:gs pos="0">
              <a:schemeClr val="tx1">
                <a:lumMod val="25000"/>
                <a:lumOff val="75000"/>
              </a:schemeClr>
            </a:gs>
          </a:gsLst>
          <a:lin ang="5400000" scaled="0"/>
        </a:gradFill>
        <a:round/>
      </a:ln>
    </cs:spPr>
  </cs:gridlineMajor>
  <cs:gridlineMinor>
    <cs:lnRef idx="0"/>
    <cs:fillRef idx="0"/>
    <cs:effectRef idx="0"/>
    <cs:fontRef idx="minor">
      <a:schemeClr val="dk1"/>
    </cs:fontRef>
    <cs:spPr>
      <a:ln w="9525" cap="flat" cmpd="sng" algn="ctr">
        <a:gradFill>
          <a:gsLst>
            <a:gs pos="100000">
              <a:schemeClr val="tx1">
                <a:lumMod val="5000"/>
                <a:lumOff val="95000"/>
              </a:schemeClr>
            </a:gs>
            <a:gs pos="0">
              <a:schemeClr val="tx1">
                <a:lumMod val="25000"/>
                <a:lumOff val="75000"/>
              </a:schemeClr>
            </a:gs>
          </a:gsLst>
          <a:lin ang="5400000" scaled="0"/>
        </a:gradFill>
        <a:round/>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headEnd type="none" w="sm" len="sm"/>
        <a:tailEnd type="none" w="sm" len="sm"/>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800" b="1" kern="1200" cap="all" spc="5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10">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bg1"/>
    </cs:fontRef>
    <cs:spPr>
      <a:solidFill>
        <a:schemeClr val="tx1">
          <a:lumMod val="50000"/>
          <a:lumOff val="50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gradFill flip="none" rotWithShape="1">
        <a:gsLst>
          <a:gs pos="0">
            <a:schemeClr val="phClr"/>
          </a:gs>
          <a:gs pos="75000">
            <a:schemeClr val="phClr">
              <a:lumMod val="60000"/>
              <a:lumOff val="40000"/>
            </a:schemeClr>
          </a:gs>
          <a:gs pos="51000">
            <a:schemeClr val="phClr">
              <a:alpha val="75000"/>
            </a:schemeClr>
          </a:gs>
          <a:gs pos="100000">
            <a:schemeClr val="phClr">
              <a:lumMod val="20000"/>
              <a:lumOff val="80000"/>
              <a:alpha val="15000"/>
            </a:schemeClr>
          </a:gs>
        </a:gsLst>
        <a:lin ang="5400000" scaled="0"/>
      </a:gradFill>
    </cs:spPr>
  </cs:dataPoint>
  <cs:dataPoint3D>
    <cs:lnRef idx="0"/>
    <cs:fillRef idx="0">
      <cs:styleClr val="auto"/>
    </cs:fillRef>
    <cs:effectRef idx="0"/>
    <cs:fontRef idx="minor">
      <a:schemeClr val="dk1"/>
    </cs:fontRef>
    <cs:spPr>
      <a:gradFill flip="none" rotWithShape="1">
        <a:gsLst>
          <a:gs pos="0">
            <a:schemeClr val="phClr"/>
          </a:gs>
          <a:gs pos="75000">
            <a:schemeClr val="phClr">
              <a:lumMod val="60000"/>
              <a:lumOff val="40000"/>
            </a:schemeClr>
          </a:gs>
          <a:gs pos="51000">
            <a:schemeClr val="phClr">
              <a:alpha val="75000"/>
            </a:schemeClr>
          </a:gs>
          <a:gs pos="100000">
            <a:schemeClr val="phClr">
              <a:lumMod val="20000"/>
              <a:lumOff val="80000"/>
              <a:alpha val="15000"/>
            </a:schemeClr>
          </a:gs>
        </a:gsLst>
        <a:lin ang="5400000" scaled="0"/>
      </a:gradFill>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styleClr val="auto"/>
    </cs:lnRef>
    <cs:fillRef idx="0">
      <cs:styleClr val="auto"/>
    </cs:fillRef>
    <cs:effectRef idx="0"/>
    <cs:fontRef idx="minor">
      <a:schemeClr val="dk1"/>
    </cs:fontRef>
    <cs:spPr>
      <a:gradFill flip="none" rotWithShape="1">
        <a:gsLst>
          <a:gs pos="0">
            <a:schemeClr val="phClr"/>
          </a:gs>
          <a:gs pos="75000">
            <a:schemeClr val="phClr">
              <a:lumMod val="60000"/>
              <a:lumOff val="40000"/>
            </a:schemeClr>
          </a:gs>
          <a:gs pos="51000">
            <a:schemeClr val="phClr">
              <a:alpha val="75000"/>
            </a:schemeClr>
          </a:gs>
          <a:gs pos="100000">
            <a:schemeClr val="phClr">
              <a:lumMod val="20000"/>
              <a:lumOff val="80000"/>
              <a:alpha val="15000"/>
            </a:schemeClr>
          </a:gs>
        </a:gsLst>
        <a:lin ang="5400000" scaled="0"/>
      </a:gradFill>
      <a:ln w="9525" cap="flat" cmpd="sng" algn="ctr">
        <a:solidFill>
          <a:schemeClr val="phClr">
            <a:shade val="95000"/>
          </a:scheme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cap="flat" cmpd="sng" algn="ctr">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tx1">
                <a:lumMod val="5000"/>
                <a:lumOff val="95000"/>
              </a:schemeClr>
            </a:gs>
            <a:gs pos="0">
              <a:schemeClr val="tx1">
                <a:lumMod val="25000"/>
                <a:lumOff val="75000"/>
              </a:schemeClr>
            </a:gs>
          </a:gsLst>
          <a:lin ang="5400000" scaled="0"/>
        </a:gradFill>
        <a:round/>
      </a:ln>
    </cs:spPr>
  </cs:gridlineMajor>
  <cs:gridlineMinor>
    <cs:lnRef idx="0"/>
    <cs:fillRef idx="0"/>
    <cs:effectRef idx="0"/>
    <cs:fontRef idx="minor">
      <a:schemeClr val="dk1"/>
    </cs:fontRef>
    <cs:spPr>
      <a:ln w="9525" cap="flat" cmpd="sng" algn="ctr">
        <a:gradFill>
          <a:gsLst>
            <a:gs pos="100000">
              <a:schemeClr val="tx1">
                <a:lumMod val="5000"/>
                <a:lumOff val="95000"/>
              </a:schemeClr>
            </a:gs>
            <a:gs pos="0">
              <a:schemeClr val="tx1">
                <a:lumMod val="25000"/>
                <a:lumOff val="75000"/>
              </a:schemeClr>
            </a:gs>
          </a:gsLst>
          <a:lin ang="5400000" scaled="0"/>
        </a:gradFill>
        <a:round/>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headEnd type="none" w="sm" len="sm"/>
        <a:tailEnd type="none" w="sm" len="sm"/>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800" b="1" kern="1200" cap="all" spc="5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10">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bg1"/>
    </cs:fontRef>
    <cs:spPr>
      <a:solidFill>
        <a:schemeClr val="tx1">
          <a:lumMod val="50000"/>
          <a:lumOff val="50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gradFill flip="none" rotWithShape="1">
        <a:gsLst>
          <a:gs pos="0">
            <a:schemeClr val="phClr"/>
          </a:gs>
          <a:gs pos="75000">
            <a:schemeClr val="phClr">
              <a:lumMod val="60000"/>
              <a:lumOff val="40000"/>
            </a:schemeClr>
          </a:gs>
          <a:gs pos="51000">
            <a:schemeClr val="phClr">
              <a:alpha val="75000"/>
            </a:schemeClr>
          </a:gs>
          <a:gs pos="100000">
            <a:schemeClr val="phClr">
              <a:lumMod val="20000"/>
              <a:lumOff val="80000"/>
              <a:alpha val="15000"/>
            </a:schemeClr>
          </a:gs>
        </a:gsLst>
        <a:lin ang="5400000" scaled="0"/>
      </a:gradFill>
    </cs:spPr>
  </cs:dataPoint>
  <cs:dataPoint3D>
    <cs:lnRef idx="0"/>
    <cs:fillRef idx="0">
      <cs:styleClr val="auto"/>
    </cs:fillRef>
    <cs:effectRef idx="0"/>
    <cs:fontRef idx="minor">
      <a:schemeClr val="dk1"/>
    </cs:fontRef>
    <cs:spPr>
      <a:gradFill flip="none" rotWithShape="1">
        <a:gsLst>
          <a:gs pos="0">
            <a:schemeClr val="phClr"/>
          </a:gs>
          <a:gs pos="75000">
            <a:schemeClr val="phClr">
              <a:lumMod val="60000"/>
              <a:lumOff val="40000"/>
            </a:schemeClr>
          </a:gs>
          <a:gs pos="51000">
            <a:schemeClr val="phClr">
              <a:alpha val="75000"/>
            </a:schemeClr>
          </a:gs>
          <a:gs pos="100000">
            <a:schemeClr val="phClr">
              <a:lumMod val="20000"/>
              <a:lumOff val="80000"/>
              <a:alpha val="15000"/>
            </a:schemeClr>
          </a:gs>
        </a:gsLst>
        <a:lin ang="5400000" scaled="0"/>
      </a:gradFill>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styleClr val="auto"/>
    </cs:lnRef>
    <cs:fillRef idx="0">
      <cs:styleClr val="auto"/>
    </cs:fillRef>
    <cs:effectRef idx="0"/>
    <cs:fontRef idx="minor">
      <a:schemeClr val="dk1"/>
    </cs:fontRef>
    <cs:spPr>
      <a:gradFill flip="none" rotWithShape="1">
        <a:gsLst>
          <a:gs pos="0">
            <a:schemeClr val="phClr"/>
          </a:gs>
          <a:gs pos="75000">
            <a:schemeClr val="phClr">
              <a:lumMod val="60000"/>
              <a:lumOff val="40000"/>
            </a:schemeClr>
          </a:gs>
          <a:gs pos="51000">
            <a:schemeClr val="phClr">
              <a:alpha val="75000"/>
            </a:schemeClr>
          </a:gs>
          <a:gs pos="100000">
            <a:schemeClr val="phClr">
              <a:lumMod val="20000"/>
              <a:lumOff val="80000"/>
              <a:alpha val="15000"/>
            </a:schemeClr>
          </a:gs>
        </a:gsLst>
        <a:lin ang="5400000" scaled="0"/>
      </a:gradFill>
      <a:ln w="9525" cap="flat" cmpd="sng" algn="ctr">
        <a:solidFill>
          <a:schemeClr val="phClr">
            <a:shade val="95000"/>
          </a:scheme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cap="flat" cmpd="sng" algn="ctr">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tx1">
                <a:lumMod val="5000"/>
                <a:lumOff val="95000"/>
              </a:schemeClr>
            </a:gs>
            <a:gs pos="0">
              <a:schemeClr val="tx1">
                <a:lumMod val="25000"/>
                <a:lumOff val="75000"/>
              </a:schemeClr>
            </a:gs>
          </a:gsLst>
          <a:lin ang="5400000" scaled="0"/>
        </a:gradFill>
        <a:round/>
      </a:ln>
    </cs:spPr>
  </cs:gridlineMajor>
  <cs:gridlineMinor>
    <cs:lnRef idx="0"/>
    <cs:fillRef idx="0"/>
    <cs:effectRef idx="0"/>
    <cs:fontRef idx="minor">
      <a:schemeClr val="dk1"/>
    </cs:fontRef>
    <cs:spPr>
      <a:ln w="9525" cap="flat" cmpd="sng" algn="ctr">
        <a:gradFill>
          <a:gsLst>
            <a:gs pos="100000">
              <a:schemeClr val="tx1">
                <a:lumMod val="5000"/>
                <a:lumOff val="95000"/>
              </a:schemeClr>
            </a:gs>
            <a:gs pos="0">
              <a:schemeClr val="tx1">
                <a:lumMod val="25000"/>
                <a:lumOff val="75000"/>
              </a:schemeClr>
            </a:gs>
          </a:gsLst>
          <a:lin ang="5400000" scaled="0"/>
        </a:gradFill>
        <a:round/>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headEnd type="none" w="sm" len="sm"/>
        <a:tailEnd type="none" w="sm" len="sm"/>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800" b="1" kern="1200" cap="all" spc="5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chart" Target="../charts/chart1.xml"/><Relationship Id="rId18" Type="http://schemas.openxmlformats.org/officeDocument/2006/relationships/chart" Target="../charts/chart6.xml"/><Relationship Id="rId3" Type="http://schemas.openxmlformats.org/officeDocument/2006/relationships/image" Target="../media/image4.gif"/><Relationship Id="rId7" Type="http://schemas.openxmlformats.org/officeDocument/2006/relationships/image" Target="../media/image7.svg"/><Relationship Id="rId12" Type="http://schemas.openxmlformats.org/officeDocument/2006/relationships/image" Target="../media/image11.svg"/><Relationship Id="rId17" Type="http://schemas.openxmlformats.org/officeDocument/2006/relationships/chart" Target="../charts/chart5.xml"/><Relationship Id="rId2" Type="http://schemas.openxmlformats.org/officeDocument/2006/relationships/hyperlink" Target="#'Tableau de Bord GAZ'!A1"/><Relationship Id="rId16" Type="http://schemas.openxmlformats.org/officeDocument/2006/relationships/chart" Target="../charts/chart4.xml"/><Relationship Id="rId1" Type="http://schemas.openxmlformats.org/officeDocument/2006/relationships/hyperlink" Target="#'Tableau de Bord EAU'!A1"/><Relationship Id="rId6" Type="http://schemas.openxmlformats.org/officeDocument/2006/relationships/image" Target="../media/image6.png"/><Relationship Id="rId11" Type="http://schemas.openxmlformats.org/officeDocument/2006/relationships/image" Target="../media/image10.png"/><Relationship Id="rId5" Type="http://schemas.openxmlformats.org/officeDocument/2006/relationships/image" Target="../media/image5.png"/><Relationship Id="rId15" Type="http://schemas.openxmlformats.org/officeDocument/2006/relationships/chart" Target="../charts/chart3.xml"/><Relationship Id="rId10" Type="http://schemas.openxmlformats.org/officeDocument/2006/relationships/hyperlink" Target="#'Base de donn&#233;es ELEC'!A1"/><Relationship Id="rId19" Type="http://schemas.openxmlformats.org/officeDocument/2006/relationships/chart" Target="../charts/chart7.xml"/><Relationship Id="rId4" Type="http://schemas.openxmlformats.org/officeDocument/2006/relationships/image" Target="../media/image2.png"/><Relationship Id="rId9" Type="http://schemas.openxmlformats.org/officeDocument/2006/relationships/image" Target="../media/image9.svg"/><Relationship Id="rId14" Type="http://schemas.openxmlformats.org/officeDocument/2006/relationships/chart" Target="../charts/chart2.xml"/></Relationships>
</file>

<file path=xl/drawings/_rels/drawing3.xml.rels><?xml version="1.0" encoding="UTF-8" standalone="yes"?>
<Relationships xmlns="http://schemas.openxmlformats.org/package/2006/relationships"><Relationship Id="rId8" Type="http://schemas.openxmlformats.org/officeDocument/2006/relationships/image" Target="../media/image5.png"/><Relationship Id="rId13" Type="http://schemas.openxmlformats.org/officeDocument/2006/relationships/image" Target="../media/image11.svg"/><Relationship Id="rId18" Type="http://schemas.openxmlformats.org/officeDocument/2006/relationships/chart" Target="../charts/chart13.xml"/><Relationship Id="rId3" Type="http://schemas.openxmlformats.org/officeDocument/2006/relationships/image" Target="../media/image13.svg"/><Relationship Id="rId7" Type="http://schemas.openxmlformats.org/officeDocument/2006/relationships/image" Target="../media/image2.png"/><Relationship Id="rId12" Type="http://schemas.openxmlformats.org/officeDocument/2006/relationships/image" Target="../media/image10.png"/><Relationship Id="rId17" Type="http://schemas.openxmlformats.org/officeDocument/2006/relationships/chart" Target="../charts/chart12.xml"/><Relationship Id="rId2" Type="http://schemas.openxmlformats.org/officeDocument/2006/relationships/image" Target="../media/image12.png"/><Relationship Id="rId16" Type="http://schemas.openxmlformats.org/officeDocument/2006/relationships/chart" Target="../charts/chart11.xml"/><Relationship Id="rId1" Type="http://schemas.openxmlformats.org/officeDocument/2006/relationships/chart" Target="../charts/chart8.xml"/><Relationship Id="rId6" Type="http://schemas.openxmlformats.org/officeDocument/2006/relationships/image" Target="../media/image4.gif"/><Relationship Id="rId11" Type="http://schemas.openxmlformats.org/officeDocument/2006/relationships/hyperlink" Target="#'Base de donn&#233;es GAZ'!A1"/><Relationship Id="rId5" Type="http://schemas.openxmlformats.org/officeDocument/2006/relationships/hyperlink" Target="#'Tableau de Bord EAU'!A1"/><Relationship Id="rId15" Type="http://schemas.openxmlformats.org/officeDocument/2006/relationships/chart" Target="../charts/chart10.xml"/><Relationship Id="rId10" Type="http://schemas.openxmlformats.org/officeDocument/2006/relationships/image" Target="../media/image7.svg"/><Relationship Id="rId19" Type="http://schemas.openxmlformats.org/officeDocument/2006/relationships/chart" Target="../charts/chart14.xml"/><Relationship Id="rId4" Type="http://schemas.openxmlformats.org/officeDocument/2006/relationships/hyperlink" Target="#'Tableau de Bord ELEC'!A1"/><Relationship Id="rId9" Type="http://schemas.openxmlformats.org/officeDocument/2006/relationships/image" Target="../media/image6.png"/><Relationship Id="rId14" Type="http://schemas.openxmlformats.org/officeDocument/2006/relationships/chart" Target="../charts/chart9.xml"/></Relationships>
</file>

<file path=xl/drawings/_rels/drawing4.xml.rels><?xml version="1.0" encoding="UTF-8" standalone="yes"?>
<Relationships xmlns="http://schemas.openxmlformats.org/package/2006/relationships"><Relationship Id="rId8" Type="http://schemas.openxmlformats.org/officeDocument/2006/relationships/image" Target="../media/image6.png"/><Relationship Id="rId13" Type="http://schemas.openxmlformats.org/officeDocument/2006/relationships/chart" Target="../charts/chart15.xml"/><Relationship Id="rId18" Type="http://schemas.openxmlformats.org/officeDocument/2006/relationships/chart" Target="../charts/chart20.xml"/><Relationship Id="rId3" Type="http://schemas.openxmlformats.org/officeDocument/2006/relationships/hyperlink" Target="#'Tableau de Bord ELEC'!A1"/><Relationship Id="rId7" Type="http://schemas.openxmlformats.org/officeDocument/2006/relationships/image" Target="../media/image5.png"/><Relationship Id="rId12" Type="http://schemas.openxmlformats.org/officeDocument/2006/relationships/image" Target="../media/image11.svg"/><Relationship Id="rId17" Type="http://schemas.openxmlformats.org/officeDocument/2006/relationships/chart" Target="../charts/chart19.xml"/><Relationship Id="rId2" Type="http://schemas.openxmlformats.org/officeDocument/2006/relationships/image" Target="../media/image15.svg"/><Relationship Id="rId16" Type="http://schemas.openxmlformats.org/officeDocument/2006/relationships/chart" Target="../charts/chart18.xml"/><Relationship Id="rId1" Type="http://schemas.openxmlformats.org/officeDocument/2006/relationships/image" Target="../media/image14.png"/><Relationship Id="rId6" Type="http://schemas.openxmlformats.org/officeDocument/2006/relationships/image" Target="../media/image2.png"/><Relationship Id="rId11" Type="http://schemas.openxmlformats.org/officeDocument/2006/relationships/image" Target="../media/image10.png"/><Relationship Id="rId5" Type="http://schemas.openxmlformats.org/officeDocument/2006/relationships/image" Target="../media/image4.gif"/><Relationship Id="rId15" Type="http://schemas.openxmlformats.org/officeDocument/2006/relationships/chart" Target="../charts/chart17.xml"/><Relationship Id="rId10" Type="http://schemas.openxmlformats.org/officeDocument/2006/relationships/hyperlink" Target="#'Base de donn&#233;es EAU'!A1"/><Relationship Id="rId19" Type="http://schemas.openxmlformats.org/officeDocument/2006/relationships/chart" Target="../charts/chart21.xml"/><Relationship Id="rId4" Type="http://schemas.openxmlformats.org/officeDocument/2006/relationships/hyperlink" Target="#'Tableau de Bord GAZ'!A1"/><Relationship Id="rId9" Type="http://schemas.openxmlformats.org/officeDocument/2006/relationships/image" Target="../media/image7.svg"/><Relationship Id="rId14" Type="http://schemas.openxmlformats.org/officeDocument/2006/relationships/chart" Target="../charts/chart16.xml"/></Relationships>
</file>

<file path=xl/drawings/_rels/drawing5.xml.rels><?xml version="1.0" encoding="UTF-8" standalone="yes"?>
<Relationships xmlns="http://schemas.openxmlformats.org/package/2006/relationships"><Relationship Id="rId8" Type="http://schemas.openxmlformats.org/officeDocument/2006/relationships/image" Target="../media/image5.png"/><Relationship Id="rId13" Type="http://schemas.openxmlformats.org/officeDocument/2006/relationships/hyperlink" Target="#'Tableau de Bord ELEC'!A1"/><Relationship Id="rId3" Type="http://schemas.openxmlformats.org/officeDocument/2006/relationships/image" Target="../media/image17.svg"/><Relationship Id="rId7" Type="http://schemas.openxmlformats.org/officeDocument/2006/relationships/image" Target="../media/image2.png"/><Relationship Id="rId12" Type="http://schemas.openxmlformats.org/officeDocument/2006/relationships/image" Target="../media/image9.svg"/><Relationship Id="rId2" Type="http://schemas.openxmlformats.org/officeDocument/2006/relationships/image" Target="../media/image16.png"/><Relationship Id="rId1" Type="http://schemas.openxmlformats.org/officeDocument/2006/relationships/hyperlink" Target="#'Co&#251;t des consommations'!A1"/><Relationship Id="rId6" Type="http://schemas.openxmlformats.org/officeDocument/2006/relationships/image" Target="../media/image4.gif"/><Relationship Id="rId11" Type="http://schemas.openxmlformats.org/officeDocument/2006/relationships/image" Target="../media/image8.png"/><Relationship Id="rId5" Type="http://schemas.openxmlformats.org/officeDocument/2006/relationships/hyperlink" Target="#'Base de donn&#233;es GAZ'!A1"/><Relationship Id="rId15" Type="http://schemas.openxmlformats.org/officeDocument/2006/relationships/image" Target="../media/image19.svg"/><Relationship Id="rId10" Type="http://schemas.openxmlformats.org/officeDocument/2006/relationships/image" Target="../media/image7.svg"/><Relationship Id="rId4" Type="http://schemas.openxmlformats.org/officeDocument/2006/relationships/hyperlink" Target="#'Base de donn&#233;es EAU'!A1"/><Relationship Id="rId9" Type="http://schemas.openxmlformats.org/officeDocument/2006/relationships/image" Target="../media/image6.png"/><Relationship Id="rId14" Type="http://schemas.openxmlformats.org/officeDocument/2006/relationships/image" Target="../media/image18.png"/></Relationships>
</file>

<file path=xl/drawings/_rels/drawing6.xml.rels><?xml version="1.0" encoding="UTF-8" standalone="yes"?>
<Relationships xmlns="http://schemas.openxmlformats.org/package/2006/relationships"><Relationship Id="rId8" Type="http://schemas.openxmlformats.org/officeDocument/2006/relationships/image" Target="../media/image4.gif"/><Relationship Id="rId13" Type="http://schemas.openxmlformats.org/officeDocument/2006/relationships/hyperlink" Target="#'Tableau de Bord GAZ'!A1"/><Relationship Id="rId3" Type="http://schemas.openxmlformats.org/officeDocument/2006/relationships/hyperlink" Target="#'Base de donn&#233;es ELEC'!A1"/><Relationship Id="rId7" Type="http://schemas.openxmlformats.org/officeDocument/2006/relationships/hyperlink" Target="#'Base de donn&#233;es EAU'!A1"/><Relationship Id="rId12" Type="http://schemas.openxmlformats.org/officeDocument/2006/relationships/image" Target="../media/image7.svg"/><Relationship Id="rId2" Type="http://schemas.openxmlformats.org/officeDocument/2006/relationships/image" Target="../media/image13.svg"/><Relationship Id="rId1" Type="http://schemas.openxmlformats.org/officeDocument/2006/relationships/image" Target="../media/image12.png"/><Relationship Id="rId6" Type="http://schemas.openxmlformats.org/officeDocument/2006/relationships/image" Target="../media/image17.svg"/><Relationship Id="rId11" Type="http://schemas.openxmlformats.org/officeDocument/2006/relationships/image" Target="../media/image6.png"/><Relationship Id="rId5" Type="http://schemas.openxmlformats.org/officeDocument/2006/relationships/image" Target="../media/image16.png"/><Relationship Id="rId15" Type="http://schemas.openxmlformats.org/officeDocument/2006/relationships/image" Target="../media/image19.svg"/><Relationship Id="rId10" Type="http://schemas.openxmlformats.org/officeDocument/2006/relationships/image" Target="../media/image5.png"/><Relationship Id="rId4" Type="http://schemas.openxmlformats.org/officeDocument/2006/relationships/hyperlink" Target="#'Co&#251;t des consommations'!A1"/><Relationship Id="rId9" Type="http://schemas.openxmlformats.org/officeDocument/2006/relationships/image" Target="../media/image2.png"/><Relationship Id="rId14" Type="http://schemas.openxmlformats.org/officeDocument/2006/relationships/image" Target="../media/image18.png"/></Relationships>
</file>

<file path=xl/drawings/_rels/drawing7.xml.rels><?xml version="1.0" encoding="UTF-8" standalone="yes"?>
<Relationships xmlns="http://schemas.openxmlformats.org/package/2006/relationships"><Relationship Id="rId8" Type="http://schemas.openxmlformats.org/officeDocument/2006/relationships/image" Target="../media/image4.gif"/><Relationship Id="rId13" Type="http://schemas.openxmlformats.org/officeDocument/2006/relationships/hyperlink" Target="#'Tableau de Bord EAU'!A1"/><Relationship Id="rId3" Type="http://schemas.openxmlformats.org/officeDocument/2006/relationships/hyperlink" Target="#'Base de donn&#233;es ELEC'!A1"/><Relationship Id="rId7" Type="http://schemas.openxmlformats.org/officeDocument/2006/relationships/hyperlink" Target="#'Base de donn&#233;es GAZ'!A1"/><Relationship Id="rId12" Type="http://schemas.openxmlformats.org/officeDocument/2006/relationships/image" Target="../media/image7.svg"/><Relationship Id="rId2" Type="http://schemas.openxmlformats.org/officeDocument/2006/relationships/image" Target="../media/image15.svg"/><Relationship Id="rId1" Type="http://schemas.openxmlformats.org/officeDocument/2006/relationships/image" Target="../media/image14.png"/><Relationship Id="rId6" Type="http://schemas.openxmlformats.org/officeDocument/2006/relationships/image" Target="../media/image17.svg"/><Relationship Id="rId11" Type="http://schemas.openxmlformats.org/officeDocument/2006/relationships/image" Target="../media/image6.png"/><Relationship Id="rId5" Type="http://schemas.openxmlformats.org/officeDocument/2006/relationships/image" Target="../media/image16.png"/><Relationship Id="rId15" Type="http://schemas.openxmlformats.org/officeDocument/2006/relationships/image" Target="../media/image19.svg"/><Relationship Id="rId10" Type="http://schemas.openxmlformats.org/officeDocument/2006/relationships/image" Target="../media/image5.png"/><Relationship Id="rId4" Type="http://schemas.openxmlformats.org/officeDocument/2006/relationships/hyperlink" Target="#'Co&#251;t des consommations'!A1"/><Relationship Id="rId9" Type="http://schemas.openxmlformats.org/officeDocument/2006/relationships/image" Target="../media/image2.png"/><Relationship Id="rId14" Type="http://schemas.openxmlformats.org/officeDocument/2006/relationships/image" Target="../media/image18.png"/></Relationships>
</file>

<file path=xl/drawings/_rels/drawing8.xml.rels><?xml version="1.0" encoding="UTF-8" standalone="yes"?>
<Relationships xmlns="http://schemas.openxmlformats.org/package/2006/relationships"><Relationship Id="rId2" Type="http://schemas.openxmlformats.org/officeDocument/2006/relationships/image" Target="../media/image21.svg"/><Relationship Id="rId1" Type="http://schemas.openxmlformats.org/officeDocument/2006/relationships/image" Target="../media/image20.pn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19050</xdr:rowOff>
    </xdr:from>
    <xdr:to>
      <xdr:col>7</xdr:col>
      <xdr:colOff>209550</xdr:colOff>
      <xdr:row>5</xdr:row>
      <xdr:rowOff>19050</xdr:rowOff>
    </xdr:to>
    <xdr:grpSp>
      <xdr:nvGrpSpPr>
        <xdr:cNvPr id="2" name="Groupe 1">
          <a:extLst>
            <a:ext uri="{FF2B5EF4-FFF2-40B4-BE49-F238E27FC236}">
              <a16:creationId xmlns:a16="http://schemas.microsoft.com/office/drawing/2014/main" id="{A61574B2-2F67-EA4A-6CE1-6D528248F408}"/>
            </a:ext>
          </a:extLst>
        </xdr:cNvPr>
        <xdr:cNvGrpSpPr/>
      </xdr:nvGrpSpPr>
      <xdr:grpSpPr>
        <a:xfrm>
          <a:off x="0" y="209550"/>
          <a:ext cx="5543550" cy="4067175"/>
          <a:chOff x="129030" y="174089"/>
          <a:chExt cx="8889880" cy="6509490"/>
        </a:xfrm>
      </xdr:grpSpPr>
      <xdr:grpSp>
        <xdr:nvGrpSpPr>
          <xdr:cNvPr id="3" name="Groupe 2">
            <a:extLst>
              <a:ext uri="{FF2B5EF4-FFF2-40B4-BE49-F238E27FC236}">
                <a16:creationId xmlns:a16="http://schemas.microsoft.com/office/drawing/2014/main" id="{C581621F-B582-8F4C-A400-32CFD9E092A5}"/>
              </a:ext>
            </a:extLst>
          </xdr:cNvPr>
          <xdr:cNvGrpSpPr/>
        </xdr:nvGrpSpPr>
        <xdr:grpSpPr>
          <a:xfrm>
            <a:off x="129030" y="174089"/>
            <a:ext cx="8889880" cy="6509490"/>
            <a:chOff x="303098" y="366078"/>
            <a:chExt cx="6280582" cy="4598868"/>
          </a:xfrm>
        </xdr:grpSpPr>
        <xdr:sp macro="" textlink="">
          <xdr:nvSpPr>
            <xdr:cNvPr id="5" name="Rectangle : coins arrondis 4">
              <a:extLst>
                <a:ext uri="{FF2B5EF4-FFF2-40B4-BE49-F238E27FC236}">
                  <a16:creationId xmlns:a16="http://schemas.microsoft.com/office/drawing/2014/main" id="{0AD59F06-8C80-965F-AE91-2774F72DDE61}"/>
                </a:ext>
              </a:extLst>
            </xdr:cNvPr>
            <xdr:cNvSpPr/>
          </xdr:nvSpPr>
          <xdr:spPr>
            <a:xfrm>
              <a:off x="303098" y="366078"/>
              <a:ext cx="6280582" cy="4598868"/>
            </a:xfrm>
            <a:prstGeom prst="roundRect">
              <a:avLst/>
            </a:prstGeom>
            <a:solidFill>
              <a:schemeClr val="bg1"/>
            </a:solidFill>
            <a:ln w="190500">
              <a:solidFill>
                <a:srgbClr val="F9EB1D"/>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fr-FR" sz="3617"/>
            </a:p>
          </xdr:txBody>
        </xdr:sp>
        <xdr:grpSp>
          <xdr:nvGrpSpPr>
            <xdr:cNvPr id="6" name="Groupe 5">
              <a:extLst>
                <a:ext uri="{FF2B5EF4-FFF2-40B4-BE49-F238E27FC236}">
                  <a16:creationId xmlns:a16="http://schemas.microsoft.com/office/drawing/2014/main" id="{D827A2E7-3307-2BFF-D721-DDFEE62A592A}"/>
                </a:ext>
              </a:extLst>
            </xdr:cNvPr>
            <xdr:cNvGrpSpPr/>
          </xdr:nvGrpSpPr>
          <xdr:grpSpPr>
            <a:xfrm>
              <a:off x="708414" y="856811"/>
              <a:ext cx="5313201" cy="3507747"/>
              <a:chOff x="12354490" y="920300"/>
              <a:chExt cx="7791677" cy="6007939"/>
            </a:xfrm>
          </xdr:grpSpPr>
          <xdr:pic>
            <xdr:nvPicPr>
              <xdr:cNvPr id="7" name="Image 6">
                <a:extLst>
                  <a:ext uri="{FF2B5EF4-FFF2-40B4-BE49-F238E27FC236}">
                    <a16:creationId xmlns:a16="http://schemas.microsoft.com/office/drawing/2014/main" id="{916C340A-2DB3-4937-3A08-76A00262DE8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496542" y="920300"/>
                <a:ext cx="7649625" cy="3804995"/>
              </a:xfrm>
              <a:prstGeom prst="rect">
                <a:avLst/>
              </a:prstGeom>
            </xdr:spPr>
          </xdr:pic>
          <xdr:pic>
            <xdr:nvPicPr>
              <xdr:cNvPr id="8" name="Image 7">
                <a:extLst>
                  <a:ext uri="{FF2B5EF4-FFF2-40B4-BE49-F238E27FC236}">
                    <a16:creationId xmlns:a16="http://schemas.microsoft.com/office/drawing/2014/main" id="{2B5714A0-BC11-8D96-A356-3B921A05AE2D}"/>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354490" y="5250116"/>
                <a:ext cx="3231426" cy="1678123"/>
              </a:xfrm>
              <a:prstGeom prst="rect">
                <a:avLst/>
              </a:prstGeom>
            </xdr:spPr>
          </xdr:pic>
        </xdr:grpSp>
      </xdr:grpSp>
      <xdr:pic>
        <xdr:nvPicPr>
          <xdr:cNvPr id="4" name="Image 3" descr="Une image contenant texte, signe&#10;&#10;Description générée automatiquement">
            <a:extLst>
              <a:ext uri="{FF2B5EF4-FFF2-40B4-BE49-F238E27FC236}">
                <a16:creationId xmlns:a16="http://schemas.microsoft.com/office/drawing/2014/main" id="{919ACDCF-A6A7-BF1E-C30A-9AA624BA14C8}"/>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132191" y="3000701"/>
            <a:ext cx="4461300" cy="2943277"/>
          </a:xfrm>
          <a:prstGeom prst="rect">
            <a:avLst/>
          </a:prstGeom>
        </xdr:spPr>
      </xdr:pic>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358140</xdr:colOff>
      <xdr:row>8</xdr:row>
      <xdr:rowOff>0</xdr:rowOff>
    </xdr:from>
    <xdr:to>
      <xdr:col>5</xdr:col>
      <xdr:colOff>191225</xdr:colOff>
      <xdr:row>10</xdr:row>
      <xdr:rowOff>106681</xdr:rowOff>
    </xdr:to>
    <xdr:sp macro="" textlink="">
      <xdr:nvSpPr>
        <xdr:cNvPr id="37" name="Rectangle : coins arrondis 36">
          <a:hlinkClick xmlns:r="http://schemas.openxmlformats.org/officeDocument/2006/relationships" r:id="rId1"/>
          <a:extLst>
            <a:ext uri="{FF2B5EF4-FFF2-40B4-BE49-F238E27FC236}">
              <a16:creationId xmlns:a16="http://schemas.microsoft.com/office/drawing/2014/main" id="{60864E9D-D072-488C-B6B5-97F2432C42FE}"/>
            </a:ext>
          </a:extLst>
        </xdr:cNvPr>
        <xdr:cNvSpPr/>
      </xdr:nvSpPr>
      <xdr:spPr>
        <a:xfrm>
          <a:off x="358140" y="1463040"/>
          <a:ext cx="3795485" cy="472441"/>
        </a:xfrm>
        <a:prstGeom prst="roundRect">
          <a:avLst/>
        </a:prstGeom>
        <a:gradFill flip="none" rotWithShape="1">
          <a:gsLst>
            <a:gs pos="0">
              <a:schemeClr val="accent3">
                <a:lumMod val="67000"/>
              </a:schemeClr>
            </a:gs>
            <a:gs pos="48000">
              <a:schemeClr val="accent3">
                <a:lumMod val="97000"/>
                <a:lumOff val="3000"/>
              </a:schemeClr>
            </a:gs>
            <a:gs pos="100000">
              <a:schemeClr val="accent3">
                <a:lumMod val="60000"/>
                <a:lumOff val="40000"/>
              </a:scheme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fr-FR" sz="1100" b="1" baseline="0"/>
            <a:t> CONSOMMATION EAU</a:t>
          </a:r>
          <a:endParaRPr lang="fr-FR" sz="1100" b="1"/>
        </a:p>
      </xdr:txBody>
    </xdr:sp>
    <xdr:clientData/>
  </xdr:twoCellAnchor>
  <xdr:twoCellAnchor>
    <xdr:from>
      <xdr:col>5</xdr:col>
      <xdr:colOff>388620</xdr:colOff>
      <xdr:row>4</xdr:row>
      <xdr:rowOff>82731</xdr:rowOff>
    </xdr:from>
    <xdr:to>
      <xdr:col>12</xdr:col>
      <xdr:colOff>396240</xdr:colOff>
      <xdr:row>6</xdr:row>
      <xdr:rowOff>106680</xdr:rowOff>
    </xdr:to>
    <xdr:sp macro="" textlink="">
      <xdr:nvSpPr>
        <xdr:cNvPr id="14" name="Rectangle : coins arrondis 13">
          <a:extLst>
            <a:ext uri="{FF2B5EF4-FFF2-40B4-BE49-F238E27FC236}">
              <a16:creationId xmlns:a16="http://schemas.microsoft.com/office/drawing/2014/main" id="{5AA624D3-A09B-4C32-9CAA-7CB8D28E5342}"/>
            </a:ext>
          </a:extLst>
        </xdr:cNvPr>
        <xdr:cNvSpPr/>
      </xdr:nvSpPr>
      <xdr:spPr>
        <a:xfrm>
          <a:off x="4351020" y="814251"/>
          <a:ext cx="5554980" cy="389709"/>
        </a:xfrm>
        <a:prstGeom prst="roundRect">
          <a:avLst/>
        </a:prstGeom>
        <a:solidFill>
          <a:schemeClr val="bg1">
            <a:lumMod val="95000"/>
          </a:schemeClr>
        </a:solidFill>
        <a:ln>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800" b="1">
              <a:solidFill>
                <a:schemeClr val="bg1">
                  <a:lumMod val="50000"/>
                </a:schemeClr>
              </a:solidFill>
            </a:rPr>
            <a:t>TABLEAU</a:t>
          </a:r>
          <a:r>
            <a:rPr lang="fr-FR" sz="1800" b="1" baseline="0">
              <a:solidFill>
                <a:schemeClr val="bg1">
                  <a:lumMod val="50000"/>
                </a:schemeClr>
              </a:solidFill>
            </a:rPr>
            <a:t> DE BORD DES CONSOMMATIONS</a:t>
          </a:r>
          <a:endParaRPr lang="fr-FR" sz="1800" b="1">
            <a:solidFill>
              <a:schemeClr val="bg1">
                <a:lumMod val="50000"/>
              </a:schemeClr>
            </a:solidFill>
          </a:endParaRPr>
        </a:p>
      </xdr:txBody>
    </xdr:sp>
    <xdr:clientData/>
  </xdr:twoCellAnchor>
  <xdr:twoCellAnchor>
    <xdr:from>
      <xdr:col>6</xdr:col>
      <xdr:colOff>576943</xdr:colOff>
      <xdr:row>7</xdr:row>
      <xdr:rowOff>181791</xdr:rowOff>
    </xdr:from>
    <xdr:to>
      <xdr:col>11</xdr:col>
      <xdr:colOff>400381</xdr:colOff>
      <xdr:row>10</xdr:row>
      <xdr:rowOff>104503</xdr:rowOff>
    </xdr:to>
    <xdr:sp macro="" textlink="">
      <xdr:nvSpPr>
        <xdr:cNvPr id="15" name="Rectangle : coins arrondis 14">
          <a:hlinkClick xmlns:r="http://schemas.openxmlformats.org/officeDocument/2006/relationships" r:id="rId2"/>
          <a:extLst>
            <a:ext uri="{FF2B5EF4-FFF2-40B4-BE49-F238E27FC236}">
              <a16:creationId xmlns:a16="http://schemas.microsoft.com/office/drawing/2014/main" id="{D606BA78-9A86-419D-8092-30B10BF66D3B}"/>
            </a:ext>
          </a:extLst>
        </xdr:cNvPr>
        <xdr:cNvSpPr/>
      </xdr:nvSpPr>
      <xdr:spPr>
        <a:xfrm>
          <a:off x="5331823" y="1461951"/>
          <a:ext cx="3785838" cy="471352"/>
        </a:xfrm>
        <a:prstGeom prst="roundRect">
          <a:avLst/>
        </a:prstGeom>
        <a:gradFill flip="none" rotWithShape="1">
          <a:gsLst>
            <a:gs pos="0">
              <a:schemeClr val="accent3">
                <a:lumMod val="67000"/>
              </a:schemeClr>
            </a:gs>
            <a:gs pos="48000">
              <a:schemeClr val="accent3">
                <a:lumMod val="97000"/>
                <a:lumOff val="3000"/>
              </a:schemeClr>
            </a:gs>
            <a:gs pos="100000">
              <a:schemeClr val="accent3">
                <a:lumMod val="60000"/>
                <a:lumOff val="40000"/>
              </a:scheme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fr-FR" sz="1100" b="1"/>
            <a:t>CONSOMMATION GAZ</a:t>
          </a:r>
        </a:p>
      </xdr:txBody>
    </xdr:sp>
    <xdr:clientData/>
  </xdr:twoCellAnchor>
  <xdr:twoCellAnchor editAs="oneCell">
    <xdr:from>
      <xdr:col>0</xdr:col>
      <xdr:colOff>236220</xdr:colOff>
      <xdr:row>0</xdr:row>
      <xdr:rowOff>146376</xdr:rowOff>
    </xdr:from>
    <xdr:to>
      <xdr:col>1</xdr:col>
      <xdr:colOff>634274</xdr:colOff>
      <xdr:row>3</xdr:row>
      <xdr:rowOff>1755</xdr:rowOff>
    </xdr:to>
    <xdr:pic>
      <xdr:nvPicPr>
        <xdr:cNvPr id="21" name="Image 20" descr="Afficher l’image source">
          <a:extLst>
            <a:ext uri="{FF2B5EF4-FFF2-40B4-BE49-F238E27FC236}">
              <a16:creationId xmlns:a16="http://schemas.microsoft.com/office/drawing/2014/main" id="{AFCE9BDF-F4B5-4172-B31D-A9FB5444637B}"/>
            </a:ext>
          </a:extLst>
        </xdr:cNvPr>
        <xdr:cNvPicPr>
          <a:picLocks noChangeAspect="1" noChangeArrowheads="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l="4556" t="12432" r="3758" b="14364"/>
        <a:stretch/>
      </xdr:blipFill>
      <xdr:spPr bwMode="auto">
        <a:xfrm>
          <a:off x="236220" y="146376"/>
          <a:ext cx="1190534" cy="40043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14</xdr:col>
      <xdr:colOff>512706</xdr:colOff>
      <xdr:row>0</xdr:row>
      <xdr:rowOff>0</xdr:rowOff>
    </xdr:from>
    <xdr:to>
      <xdr:col>17</xdr:col>
      <xdr:colOff>666002</xdr:colOff>
      <xdr:row>3</xdr:row>
      <xdr:rowOff>141642</xdr:rowOff>
    </xdr:to>
    <xdr:grpSp>
      <xdr:nvGrpSpPr>
        <xdr:cNvPr id="23" name="Groupe 22">
          <a:extLst>
            <a:ext uri="{FF2B5EF4-FFF2-40B4-BE49-F238E27FC236}">
              <a16:creationId xmlns:a16="http://schemas.microsoft.com/office/drawing/2014/main" id="{AB7AD194-EDCA-41FA-A4BC-9972922DEF0F}"/>
            </a:ext>
          </a:extLst>
        </xdr:cNvPr>
        <xdr:cNvGrpSpPr/>
      </xdr:nvGrpSpPr>
      <xdr:grpSpPr>
        <a:xfrm>
          <a:off x="11314056" y="0"/>
          <a:ext cx="2467871" cy="713142"/>
          <a:chOff x="13193649" y="0"/>
          <a:chExt cx="2530736" cy="690282"/>
        </a:xfrm>
      </xdr:grpSpPr>
      <xdr:pic>
        <xdr:nvPicPr>
          <xdr:cNvPr id="24" name="Image 23">
            <a:extLst>
              <a:ext uri="{FF2B5EF4-FFF2-40B4-BE49-F238E27FC236}">
                <a16:creationId xmlns:a16="http://schemas.microsoft.com/office/drawing/2014/main" id="{93040B09-4C77-10B3-BCAE-FE558A8805CB}"/>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4395164" y="0"/>
            <a:ext cx="1329221" cy="690282"/>
          </a:xfrm>
          <a:prstGeom prst="rect">
            <a:avLst/>
          </a:prstGeom>
        </xdr:spPr>
      </xdr:pic>
      <xdr:pic>
        <xdr:nvPicPr>
          <xdr:cNvPr id="25" name="Image 24">
            <a:extLst>
              <a:ext uri="{FF2B5EF4-FFF2-40B4-BE49-F238E27FC236}">
                <a16:creationId xmlns:a16="http://schemas.microsoft.com/office/drawing/2014/main" id="{1CAB4323-35D7-0798-AF3D-4AEF7C9D8E36}"/>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3193649" y="69317"/>
            <a:ext cx="1176530" cy="585217"/>
          </a:xfrm>
          <a:prstGeom prst="rect">
            <a:avLst/>
          </a:prstGeom>
        </xdr:spPr>
      </xdr:pic>
    </xdr:grpSp>
    <xdr:clientData/>
  </xdr:twoCellAnchor>
  <xdr:twoCellAnchor>
    <xdr:from>
      <xdr:col>5</xdr:col>
      <xdr:colOff>388620</xdr:colOff>
      <xdr:row>11</xdr:row>
      <xdr:rowOff>67491</xdr:rowOff>
    </xdr:from>
    <xdr:to>
      <xdr:col>12</xdr:col>
      <xdr:colOff>396240</xdr:colOff>
      <xdr:row>13</xdr:row>
      <xdr:rowOff>91440</xdr:rowOff>
    </xdr:to>
    <xdr:sp macro="" textlink="">
      <xdr:nvSpPr>
        <xdr:cNvPr id="30" name="Rectangle : coins arrondis 29">
          <a:extLst>
            <a:ext uri="{FF2B5EF4-FFF2-40B4-BE49-F238E27FC236}">
              <a16:creationId xmlns:a16="http://schemas.microsoft.com/office/drawing/2014/main" id="{7EC1C58C-E7FE-487B-AFE3-F6A904EB164F}"/>
            </a:ext>
          </a:extLst>
        </xdr:cNvPr>
        <xdr:cNvSpPr/>
      </xdr:nvSpPr>
      <xdr:spPr>
        <a:xfrm>
          <a:off x="4351020" y="2079171"/>
          <a:ext cx="5554980" cy="389709"/>
        </a:xfrm>
        <a:prstGeom prst="roundRect">
          <a:avLst/>
        </a:prstGeom>
        <a:solidFill>
          <a:schemeClr val="bg1">
            <a:lumMod val="95000"/>
          </a:schemeClr>
        </a:solidFill>
        <a:ln>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800" b="1">
              <a:solidFill>
                <a:schemeClr val="bg1">
                  <a:lumMod val="50000"/>
                </a:schemeClr>
              </a:solidFill>
            </a:rPr>
            <a:t>Consommation</a:t>
          </a:r>
          <a:r>
            <a:rPr lang="fr-FR" sz="1800" b="1" baseline="0">
              <a:solidFill>
                <a:schemeClr val="bg1">
                  <a:lumMod val="50000"/>
                </a:schemeClr>
              </a:solidFill>
            </a:rPr>
            <a:t> Globale d'électricité du site</a:t>
          </a:r>
          <a:endParaRPr lang="fr-FR" sz="1800" b="1">
            <a:solidFill>
              <a:schemeClr val="bg1">
                <a:lumMod val="50000"/>
              </a:schemeClr>
            </a:solidFill>
          </a:endParaRPr>
        </a:p>
      </xdr:txBody>
    </xdr:sp>
    <xdr:clientData/>
  </xdr:twoCellAnchor>
  <xdr:twoCellAnchor>
    <xdr:from>
      <xdr:col>15</xdr:col>
      <xdr:colOff>198120</xdr:colOff>
      <xdr:row>4</xdr:row>
      <xdr:rowOff>44631</xdr:rowOff>
    </xdr:from>
    <xdr:to>
      <xdr:col>17</xdr:col>
      <xdr:colOff>220980</xdr:colOff>
      <xdr:row>5</xdr:row>
      <xdr:rowOff>106680</xdr:rowOff>
    </xdr:to>
    <xdr:sp macro="" textlink="">
      <xdr:nvSpPr>
        <xdr:cNvPr id="44" name="Rectangle : coins arrondis 43">
          <a:extLst>
            <a:ext uri="{FF2B5EF4-FFF2-40B4-BE49-F238E27FC236}">
              <a16:creationId xmlns:a16="http://schemas.microsoft.com/office/drawing/2014/main" id="{78E0701E-F3B8-463B-BD8D-F8228BA2489C}"/>
            </a:ext>
          </a:extLst>
        </xdr:cNvPr>
        <xdr:cNvSpPr/>
      </xdr:nvSpPr>
      <xdr:spPr>
        <a:xfrm>
          <a:off x="12085320" y="776151"/>
          <a:ext cx="1607820" cy="244929"/>
        </a:xfrm>
        <a:prstGeom prst="roundRect">
          <a:avLst/>
        </a:prstGeom>
        <a:solidFill>
          <a:schemeClr val="bg1">
            <a:lumMod val="95000"/>
          </a:schemeClr>
        </a:solidFill>
        <a:ln>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500" b="1">
              <a:solidFill>
                <a:schemeClr val="bg1">
                  <a:lumMod val="50000"/>
                </a:schemeClr>
              </a:solidFill>
            </a:rPr>
            <a:t>Base</a:t>
          </a:r>
          <a:r>
            <a:rPr lang="fr-FR" sz="1500" b="1" baseline="0">
              <a:solidFill>
                <a:schemeClr val="bg1">
                  <a:lumMod val="50000"/>
                </a:schemeClr>
              </a:solidFill>
            </a:rPr>
            <a:t> de données </a:t>
          </a:r>
          <a:endParaRPr lang="fr-FR" sz="1500" b="1">
            <a:solidFill>
              <a:schemeClr val="bg1">
                <a:lumMod val="50000"/>
              </a:schemeClr>
            </a:solidFill>
          </a:endParaRPr>
        </a:p>
      </xdr:txBody>
    </xdr:sp>
    <xdr:clientData/>
  </xdr:twoCellAnchor>
  <xdr:twoCellAnchor editAs="oneCell">
    <xdr:from>
      <xdr:col>16</xdr:col>
      <xdr:colOff>656720</xdr:colOff>
      <xdr:row>4</xdr:row>
      <xdr:rowOff>146247</xdr:rowOff>
    </xdr:from>
    <xdr:to>
      <xdr:col>17</xdr:col>
      <xdr:colOff>240996</xdr:colOff>
      <xdr:row>6</xdr:row>
      <xdr:rowOff>157243</xdr:rowOff>
    </xdr:to>
    <xdr:pic>
      <xdr:nvPicPr>
        <xdr:cNvPr id="43" name="Graphique 42" descr="Flèche : incurvée dans le sens des aiguilles d’une montre avec un remplissage uni">
          <a:extLst>
            <a:ext uri="{FF2B5EF4-FFF2-40B4-BE49-F238E27FC236}">
              <a16:creationId xmlns:a16="http://schemas.microsoft.com/office/drawing/2014/main" id="{9499E184-2923-1E2F-8FBD-2B640396B49B}"/>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r:embed="rId7"/>
            </a:ext>
          </a:extLst>
        </a:blip>
        <a:stretch>
          <a:fillRect/>
        </a:stretch>
      </xdr:blipFill>
      <xdr:spPr>
        <a:xfrm rot="7685067">
          <a:off x="13336400" y="877767"/>
          <a:ext cx="376756" cy="376756"/>
        </a:xfrm>
        <a:prstGeom prst="rect">
          <a:avLst/>
        </a:prstGeom>
      </xdr:spPr>
    </xdr:pic>
    <xdr:clientData/>
  </xdr:twoCellAnchor>
  <xdr:twoCellAnchor>
    <xdr:from>
      <xdr:col>12</xdr:col>
      <xdr:colOff>723900</xdr:colOff>
      <xdr:row>7</xdr:row>
      <xdr:rowOff>121920</xdr:rowOff>
    </xdr:from>
    <xdr:to>
      <xdr:col>17</xdr:col>
      <xdr:colOff>636813</xdr:colOff>
      <xdr:row>10</xdr:row>
      <xdr:rowOff>171995</xdr:rowOff>
    </xdr:to>
    <xdr:grpSp>
      <xdr:nvGrpSpPr>
        <xdr:cNvPr id="58" name="Groupe 57">
          <a:extLst>
            <a:ext uri="{FF2B5EF4-FFF2-40B4-BE49-F238E27FC236}">
              <a16:creationId xmlns:a16="http://schemas.microsoft.com/office/drawing/2014/main" id="{69551141-BE46-33F2-7C66-CD35D59D8C6A}"/>
            </a:ext>
          </a:extLst>
        </xdr:cNvPr>
        <xdr:cNvGrpSpPr/>
      </xdr:nvGrpSpPr>
      <xdr:grpSpPr>
        <a:xfrm>
          <a:off x="9982200" y="1455420"/>
          <a:ext cx="3770538" cy="621575"/>
          <a:chOff x="10233660" y="1402080"/>
          <a:chExt cx="3875313" cy="598715"/>
        </a:xfrm>
      </xdr:grpSpPr>
      <xdr:sp macro="" textlink="">
        <xdr:nvSpPr>
          <xdr:cNvPr id="32" name="Rectangle : coins arrondis 31">
            <a:extLst>
              <a:ext uri="{FF2B5EF4-FFF2-40B4-BE49-F238E27FC236}">
                <a16:creationId xmlns:a16="http://schemas.microsoft.com/office/drawing/2014/main" id="{76C80BDB-A140-7F36-439B-6C3F262FB7E1}"/>
              </a:ext>
            </a:extLst>
          </xdr:cNvPr>
          <xdr:cNvSpPr/>
        </xdr:nvSpPr>
        <xdr:spPr>
          <a:xfrm>
            <a:off x="10325100" y="1471846"/>
            <a:ext cx="3783873" cy="462936"/>
          </a:xfrm>
          <a:prstGeom prst="roundRect">
            <a:avLst/>
          </a:prstGeom>
          <a:solidFill>
            <a:schemeClr val="accent4"/>
          </a:solidFill>
          <a:ln>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100" b="1"/>
              <a:t>CONSOMMATION ÉLECTRICITÉ</a:t>
            </a:r>
          </a:p>
        </xdr:txBody>
      </xdr:sp>
      <xdr:grpSp>
        <xdr:nvGrpSpPr>
          <xdr:cNvPr id="47" name="Groupe 46">
            <a:extLst>
              <a:ext uri="{FF2B5EF4-FFF2-40B4-BE49-F238E27FC236}">
                <a16:creationId xmlns:a16="http://schemas.microsoft.com/office/drawing/2014/main" id="{B028115B-4215-FF4B-6C47-FBA4B1D7CBB7}"/>
              </a:ext>
            </a:extLst>
          </xdr:cNvPr>
          <xdr:cNvGrpSpPr/>
        </xdr:nvGrpSpPr>
        <xdr:grpSpPr>
          <a:xfrm>
            <a:off x="10233660" y="1402080"/>
            <a:ext cx="692447" cy="598715"/>
            <a:chOff x="7924800" y="3108960"/>
            <a:chExt cx="692447" cy="598715"/>
          </a:xfrm>
        </xdr:grpSpPr>
        <xdr:sp macro="" textlink="">
          <xdr:nvSpPr>
            <xdr:cNvPr id="45" name="Organigramme : Préparation 44">
              <a:extLst>
                <a:ext uri="{FF2B5EF4-FFF2-40B4-BE49-F238E27FC236}">
                  <a16:creationId xmlns:a16="http://schemas.microsoft.com/office/drawing/2014/main" id="{7FF75924-ED76-4A27-AA54-0EFB6CA12C86}"/>
                </a:ext>
              </a:extLst>
            </xdr:cNvPr>
            <xdr:cNvSpPr/>
          </xdr:nvSpPr>
          <xdr:spPr>
            <a:xfrm>
              <a:off x="7924800" y="3108960"/>
              <a:ext cx="692447" cy="598715"/>
            </a:xfrm>
            <a:prstGeom prst="flowChartPreparation">
              <a:avLst/>
            </a:prstGeom>
            <a:solidFill>
              <a:schemeClr val="bg1"/>
            </a:solidFill>
            <a:ln w="28575">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pic>
          <xdr:nvPicPr>
            <xdr:cNvPr id="46" name="Graphique 1" descr="Éclair avec un remplissage uni">
              <a:extLst>
                <a:ext uri="{FF2B5EF4-FFF2-40B4-BE49-F238E27FC236}">
                  <a16:creationId xmlns:a16="http://schemas.microsoft.com/office/drawing/2014/main" id="{28BDEDEF-A455-4044-9930-76EF5213CD0F}"/>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 uri="{96DAC541-7B7A-43D3-8B79-37D633B846F1}">
                  <asvg:svgBlip xmlns:asvg="http://schemas.microsoft.com/office/drawing/2016/SVG/main" r:embed="rId9"/>
                </a:ext>
              </a:extLst>
            </a:blip>
            <a:stretch>
              <a:fillRect/>
            </a:stretch>
          </xdr:blipFill>
          <xdr:spPr>
            <a:xfrm>
              <a:off x="8022172" y="3173108"/>
              <a:ext cx="486877" cy="530595"/>
            </a:xfrm>
            <a:prstGeom prst="rect">
              <a:avLst/>
            </a:prstGeom>
          </xdr:spPr>
        </xdr:pic>
      </xdr:grpSp>
    </xdr:grpSp>
    <xdr:clientData/>
  </xdr:twoCellAnchor>
  <xdr:twoCellAnchor editAs="oneCell">
    <xdr:from>
      <xdr:col>17</xdr:col>
      <xdr:colOff>198120</xdr:colOff>
      <xdr:row>4</xdr:row>
      <xdr:rowOff>30480</xdr:rowOff>
    </xdr:from>
    <xdr:to>
      <xdr:col>17</xdr:col>
      <xdr:colOff>698640</xdr:colOff>
      <xdr:row>6</xdr:row>
      <xdr:rowOff>165240</xdr:rowOff>
    </xdr:to>
    <xdr:pic>
      <xdr:nvPicPr>
        <xdr:cNvPr id="85" name="Graphique 84" descr="Engrenage avec un remplissage uni">
          <a:hlinkClick xmlns:r="http://schemas.openxmlformats.org/officeDocument/2006/relationships" r:id="rId10"/>
          <a:extLst>
            <a:ext uri="{FF2B5EF4-FFF2-40B4-BE49-F238E27FC236}">
              <a16:creationId xmlns:a16="http://schemas.microsoft.com/office/drawing/2014/main" id="{F296FF31-8B0B-4E94-BC1D-625B699F9E0A}"/>
            </a:ext>
          </a:extLst>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 uri="{96DAC541-7B7A-43D3-8B79-37D633B846F1}">
              <asvg:svgBlip xmlns:asvg="http://schemas.microsoft.com/office/drawing/2016/SVG/main" r:embed="rId12"/>
            </a:ext>
          </a:extLst>
        </a:blip>
        <a:stretch>
          <a:fillRect/>
        </a:stretch>
      </xdr:blipFill>
      <xdr:spPr>
        <a:xfrm>
          <a:off x="13670280" y="762000"/>
          <a:ext cx="500520" cy="500520"/>
        </a:xfrm>
        <a:prstGeom prst="rect">
          <a:avLst/>
        </a:prstGeom>
      </xdr:spPr>
    </xdr:pic>
    <xdr:clientData/>
  </xdr:twoCellAnchor>
  <xdr:twoCellAnchor>
    <xdr:from>
      <xdr:col>0</xdr:col>
      <xdr:colOff>0</xdr:colOff>
      <xdr:row>13</xdr:row>
      <xdr:rowOff>106680</xdr:rowOff>
    </xdr:from>
    <xdr:to>
      <xdr:col>7</xdr:col>
      <xdr:colOff>373380</xdr:colOff>
      <xdr:row>37</xdr:row>
      <xdr:rowOff>91440</xdr:rowOff>
    </xdr:to>
    <xdr:graphicFrame macro="">
      <xdr:nvGraphicFramePr>
        <xdr:cNvPr id="19" name="Evolution_conso_tot_ELEC(1)">
          <a:extLst>
            <a:ext uri="{FF2B5EF4-FFF2-40B4-BE49-F238E27FC236}">
              <a16:creationId xmlns:a16="http://schemas.microsoft.com/office/drawing/2014/main" id="{B3058876-F746-4F51-947B-EED09BB312C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10</xdr:col>
      <xdr:colOff>350520</xdr:colOff>
      <xdr:row>13</xdr:row>
      <xdr:rowOff>114300</xdr:rowOff>
    </xdr:from>
    <xdr:to>
      <xdr:col>14</xdr:col>
      <xdr:colOff>685800</xdr:colOff>
      <xdr:row>37</xdr:row>
      <xdr:rowOff>68580</xdr:rowOff>
    </xdr:to>
    <xdr:graphicFrame macro="">
      <xdr:nvGraphicFramePr>
        <xdr:cNvPr id="20" name="Histo_Conso_tot_ELEC(2)">
          <a:extLst>
            <a:ext uri="{FF2B5EF4-FFF2-40B4-BE49-F238E27FC236}">
              <a16:creationId xmlns:a16="http://schemas.microsoft.com/office/drawing/2014/main" id="{56B28405-CFFF-4E54-A873-01DD3C8272C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13</xdr:col>
      <xdr:colOff>548640</xdr:colOff>
      <xdr:row>13</xdr:row>
      <xdr:rowOff>106680</xdr:rowOff>
    </xdr:from>
    <xdr:to>
      <xdr:col>17</xdr:col>
      <xdr:colOff>594360</xdr:colOff>
      <xdr:row>37</xdr:row>
      <xdr:rowOff>68580</xdr:rowOff>
    </xdr:to>
    <xdr:graphicFrame macro="">
      <xdr:nvGraphicFramePr>
        <xdr:cNvPr id="22" name="Histo_Cout_Conso_tot_ELEC(3)">
          <a:extLst>
            <a:ext uri="{FF2B5EF4-FFF2-40B4-BE49-F238E27FC236}">
              <a16:creationId xmlns:a16="http://schemas.microsoft.com/office/drawing/2014/main" id="{FD6B9E55-1C73-4ABB-A5AE-5F32BBBD0FC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editAs="oneCell">
    <xdr:from>
      <xdr:col>7</xdr:col>
      <xdr:colOff>419100</xdr:colOff>
      <xdr:row>25</xdr:row>
      <xdr:rowOff>1</xdr:rowOff>
    </xdr:from>
    <xdr:to>
      <xdr:col>10</xdr:col>
      <xdr:colOff>327660</xdr:colOff>
      <xdr:row>35</xdr:row>
      <xdr:rowOff>175261</xdr:rowOff>
    </xdr:to>
    <mc:AlternateContent xmlns:mc="http://schemas.openxmlformats.org/markup-compatibility/2006" xmlns:a14="http://schemas.microsoft.com/office/drawing/2010/main">
      <mc:Choice Requires="a14">
        <xdr:graphicFrame macro="">
          <xdr:nvGraphicFramePr>
            <xdr:cNvPr id="2" name="MOIS">
              <a:extLst>
                <a:ext uri="{FF2B5EF4-FFF2-40B4-BE49-F238E27FC236}">
                  <a16:creationId xmlns:a16="http://schemas.microsoft.com/office/drawing/2014/main" id="{CF225D46-A7B9-D28F-88B4-A5FA5209ACC6}"/>
                </a:ext>
              </a:extLst>
            </xdr:cNvPr>
            <xdr:cNvGraphicFramePr>
              <a:graphicFrameLocks noMove="1" noResize="1"/>
            </xdr:cNvGraphicFramePr>
          </xdr:nvGraphicFramePr>
          <xdr:xfrm>
            <a:off x="0" y="0"/>
            <a:ext cx="0" cy="0"/>
          </xdr:xfrm>
          <a:graphic>
            <a:graphicData uri="http://schemas.microsoft.com/office/drawing/2010/slicer">
              <sle:slicer xmlns:sle="http://schemas.microsoft.com/office/drawing/2010/slicer" name="MOIS"/>
            </a:graphicData>
          </a:graphic>
        </xdr:graphicFrame>
      </mc:Choice>
      <mc:Fallback xmlns="">
        <xdr:sp macro="" textlink="">
          <xdr:nvSpPr>
            <xdr:cNvPr id="0" name=""/>
            <xdr:cNvSpPr>
              <a:spLocks noTextEdit="1"/>
            </xdr:cNvSpPr>
          </xdr:nvSpPr>
          <xdr:spPr>
            <a:xfrm>
              <a:off x="5966460" y="4572001"/>
              <a:ext cx="2286000" cy="2004060"/>
            </a:xfrm>
            <a:prstGeom prst="rect">
              <a:avLst/>
            </a:prstGeom>
            <a:solidFill>
              <a:prstClr val="white"/>
            </a:solidFill>
            <a:ln w="1">
              <a:solidFill>
                <a:prstClr val="green"/>
              </a:solidFill>
            </a:ln>
          </xdr:spPr>
          <xdr:txBody>
            <a:bodyPr vertOverflow="clip" horzOverflow="clip"/>
            <a:lstStyle/>
            <a:p>
              <a:r>
                <a:rPr lang="fr-FR" sz="1100"/>
                <a:t>Cette forme représente un segment. Les segments sont pris en charge dans Excel 2010 ou version ultérieure.
En revanche, si la forme a été modifiée dans une version précédente d’Excel, ou si le classeur a été enregistré dans Excel 2003 ou une version précédente, vous ne pouvez pas utiliser le segment.</a:t>
              </a:r>
            </a:p>
          </xdr:txBody>
        </xdr:sp>
      </mc:Fallback>
    </mc:AlternateContent>
    <xdr:clientData fLocksWithSheet="0"/>
  </xdr:twoCellAnchor>
  <xdr:twoCellAnchor editAs="oneCell">
    <xdr:from>
      <xdr:col>7</xdr:col>
      <xdr:colOff>434340</xdr:colOff>
      <xdr:row>14</xdr:row>
      <xdr:rowOff>106681</xdr:rowOff>
    </xdr:from>
    <xdr:to>
      <xdr:col>10</xdr:col>
      <xdr:colOff>335280</xdr:colOff>
      <xdr:row>24</xdr:row>
      <xdr:rowOff>106681</xdr:rowOff>
    </xdr:to>
    <mc:AlternateContent xmlns:mc="http://schemas.openxmlformats.org/markup-compatibility/2006" xmlns:a14="http://schemas.microsoft.com/office/drawing/2010/main">
      <mc:Choice Requires="a14">
        <xdr:graphicFrame macro="">
          <xdr:nvGraphicFramePr>
            <xdr:cNvPr id="3" name="ANNÉE">
              <a:extLst>
                <a:ext uri="{FF2B5EF4-FFF2-40B4-BE49-F238E27FC236}">
                  <a16:creationId xmlns:a16="http://schemas.microsoft.com/office/drawing/2014/main" id="{D011338C-F89D-253F-31F7-EFAFD91A0C0D}"/>
                </a:ext>
              </a:extLst>
            </xdr:cNvPr>
            <xdr:cNvGraphicFramePr>
              <a:graphicFrameLocks noMove="1" noResize="1"/>
            </xdr:cNvGraphicFramePr>
          </xdr:nvGraphicFramePr>
          <xdr:xfrm>
            <a:off x="0" y="0"/>
            <a:ext cx="0" cy="0"/>
          </xdr:xfrm>
          <a:graphic>
            <a:graphicData uri="http://schemas.microsoft.com/office/drawing/2010/slicer">
              <sle:slicer xmlns:sle="http://schemas.microsoft.com/office/drawing/2010/slicer" name="ANNÉE"/>
            </a:graphicData>
          </a:graphic>
        </xdr:graphicFrame>
      </mc:Choice>
      <mc:Fallback xmlns="">
        <xdr:sp macro="" textlink="">
          <xdr:nvSpPr>
            <xdr:cNvPr id="0" name=""/>
            <xdr:cNvSpPr>
              <a:spLocks noTextEdit="1"/>
            </xdr:cNvSpPr>
          </xdr:nvSpPr>
          <xdr:spPr>
            <a:xfrm>
              <a:off x="5981700" y="2667001"/>
              <a:ext cx="2278380" cy="1828800"/>
            </a:xfrm>
            <a:prstGeom prst="rect">
              <a:avLst/>
            </a:prstGeom>
            <a:solidFill>
              <a:prstClr val="white"/>
            </a:solidFill>
            <a:ln w="1">
              <a:solidFill>
                <a:prstClr val="green"/>
              </a:solidFill>
            </a:ln>
          </xdr:spPr>
          <xdr:txBody>
            <a:bodyPr vertOverflow="clip" horzOverflow="clip"/>
            <a:lstStyle/>
            <a:p>
              <a:r>
                <a:rPr lang="fr-FR" sz="1100"/>
                <a:t>Cette forme représente un segment. Les segments sont pris en charge dans Excel 2010 ou version ultérieure.
En revanche, si la forme a été modifiée dans une version précédente d’Excel, ou si le classeur a été enregistré dans Excel 2003 ou une version précédente, vous ne pouvez pas utiliser le segment.</a:t>
              </a:r>
            </a:p>
          </xdr:txBody>
        </xdr:sp>
      </mc:Fallback>
    </mc:AlternateContent>
    <xdr:clientData fLocksWithSheet="0"/>
  </xdr:twoCellAnchor>
  <xdr:twoCellAnchor>
    <xdr:from>
      <xdr:col>0</xdr:col>
      <xdr:colOff>0</xdr:colOff>
      <xdr:row>39</xdr:row>
      <xdr:rowOff>137160</xdr:rowOff>
    </xdr:from>
    <xdr:to>
      <xdr:col>8</xdr:col>
      <xdr:colOff>777240</xdr:colOff>
      <xdr:row>64</xdr:row>
      <xdr:rowOff>0</xdr:rowOff>
    </xdr:to>
    <xdr:graphicFrame macro="">
      <xdr:nvGraphicFramePr>
        <xdr:cNvPr id="34" name="Histo_Conso_Postes_ELEC(3)">
          <a:extLst>
            <a:ext uri="{FF2B5EF4-FFF2-40B4-BE49-F238E27FC236}">
              <a16:creationId xmlns:a16="http://schemas.microsoft.com/office/drawing/2014/main" id="{C8058C7A-C048-497F-ABB8-B90EA1E291E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8</xdr:col>
      <xdr:colOff>769620</xdr:colOff>
      <xdr:row>39</xdr:row>
      <xdr:rowOff>144780</xdr:rowOff>
    </xdr:from>
    <xdr:to>
      <xdr:col>17</xdr:col>
      <xdr:colOff>777240</xdr:colOff>
      <xdr:row>64</xdr:row>
      <xdr:rowOff>7620</xdr:rowOff>
    </xdr:to>
    <xdr:graphicFrame macro="">
      <xdr:nvGraphicFramePr>
        <xdr:cNvPr id="35" name="Histo_cout_conso_postes_ELEC(4)">
          <a:extLst>
            <a:ext uri="{FF2B5EF4-FFF2-40B4-BE49-F238E27FC236}">
              <a16:creationId xmlns:a16="http://schemas.microsoft.com/office/drawing/2014/main" id="{81156C7A-0D73-4299-97AE-6E311479234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5</xdr:col>
      <xdr:colOff>388620</xdr:colOff>
      <xdr:row>37</xdr:row>
      <xdr:rowOff>75111</xdr:rowOff>
    </xdr:from>
    <xdr:to>
      <xdr:col>12</xdr:col>
      <xdr:colOff>396240</xdr:colOff>
      <xdr:row>39</xdr:row>
      <xdr:rowOff>99060</xdr:rowOff>
    </xdr:to>
    <xdr:sp macro="" textlink="">
      <xdr:nvSpPr>
        <xdr:cNvPr id="36" name="Rectangle : coins arrondis 35">
          <a:extLst>
            <a:ext uri="{FF2B5EF4-FFF2-40B4-BE49-F238E27FC236}">
              <a16:creationId xmlns:a16="http://schemas.microsoft.com/office/drawing/2014/main" id="{F54B02E0-3A92-46D4-A372-E2755DE5921A}"/>
            </a:ext>
          </a:extLst>
        </xdr:cNvPr>
        <xdr:cNvSpPr/>
      </xdr:nvSpPr>
      <xdr:spPr>
        <a:xfrm>
          <a:off x="4351020" y="6841671"/>
          <a:ext cx="5554980" cy="389709"/>
        </a:xfrm>
        <a:prstGeom prst="roundRect">
          <a:avLst/>
        </a:prstGeom>
        <a:solidFill>
          <a:schemeClr val="bg1">
            <a:lumMod val="95000"/>
          </a:schemeClr>
        </a:solidFill>
        <a:ln>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800" b="1">
              <a:solidFill>
                <a:schemeClr val="bg1">
                  <a:lumMod val="50000"/>
                </a:schemeClr>
              </a:solidFill>
            </a:rPr>
            <a:t>Consommation</a:t>
          </a:r>
          <a:r>
            <a:rPr lang="fr-FR" sz="1800" b="1" baseline="0">
              <a:solidFill>
                <a:schemeClr val="bg1">
                  <a:lumMod val="50000"/>
                </a:schemeClr>
              </a:solidFill>
            </a:rPr>
            <a:t> totale d'électricité par poste</a:t>
          </a:r>
          <a:endParaRPr lang="fr-FR" sz="1800" b="1">
            <a:solidFill>
              <a:schemeClr val="bg1">
                <a:lumMod val="50000"/>
              </a:schemeClr>
            </a:solidFill>
          </a:endParaRPr>
        </a:p>
      </xdr:txBody>
    </xdr:sp>
    <xdr:clientData/>
  </xdr:twoCellAnchor>
  <xdr:twoCellAnchor>
    <xdr:from>
      <xdr:col>0</xdr:col>
      <xdr:colOff>0</xdr:colOff>
      <xdr:row>73</xdr:row>
      <xdr:rowOff>125509</xdr:rowOff>
    </xdr:from>
    <xdr:to>
      <xdr:col>10</xdr:col>
      <xdr:colOff>600635</xdr:colOff>
      <xdr:row>104</xdr:row>
      <xdr:rowOff>134473</xdr:rowOff>
    </xdr:to>
    <xdr:graphicFrame macro="">
      <xdr:nvGraphicFramePr>
        <xdr:cNvPr id="48" name="Evolution_conso_postes_ELEC(6)">
          <a:extLst>
            <a:ext uri="{FF2B5EF4-FFF2-40B4-BE49-F238E27FC236}">
              <a16:creationId xmlns:a16="http://schemas.microsoft.com/office/drawing/2014/main" id="{F9EF2DB4-8652-4DAE-8287-7F018D54BF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10</xdr:col>
      <xdr:colOff>573741</xdr:colOff>
      <xdr:row>73</xdr:row>
      <xdr:rowOff>125505</xdr:rowOff>
    </xdr:from>
    <xdr:to>
      <xdr:col>17</xdr:col>
      <xdr:colOff>784860</xdr:colOff>
      <xdr:row>104</xdr:row>
      <xdr:rowOff>143436</xdr:rowOff>
    </xdr:to>
    <xdr:graphicFrame macro="">
      <xdr:nvGraphicFramePr>
        <xdr:cNvPr id="49" name="Secteur_conso_postes_ELEC(7)">
          <a:extLst>
            <a:ext uri="{FF2B5EF4-FFF2-40B4-BE49-F238E27FC236}">
              <a16:creationId xmlns:a16="http://schemas.microsoft.com/office/drawing/2014/main" id="{CE7D376B-5799-417C-AD21-F03EB5738F7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5</xdr:col>
      <xdr:colOff>381000</xdr:colOff>
      <xdr:row>63</xdr:row>
      <xdr:rowOff>90351</xdr:rowOff>
    </xdr:from>
    <xdr:to>
      <xdr:col>12</xdr:col>
      <xdr:colOff>388620</xdr:colOff>
      <xdr:row>65</xdr:row>
      <xdr:rowOff>114300</xdr:rowOff>
    </xdr:to>
    <xdr:sp macro="" textlink="">
      <xdr:nvSpPr>
        <xdr:cNvPr id="50" name="Rectangle : coins arrondis 49">
          <a:extLst>
            <a:ext uri="{FF2B5EF4-FFF2-40B4-BE49-F238E27FC236}">
              <a16:creationId xmlns:a16="http://schemas.microsoft.com/office/drawing/2014/main" id="{03185BBE-4524-4088-A074-B9A8B19DF9F2}"/>
            </a:ext>
          </a:extLst>
        </xdr:cNvPr>
        <xdr:cNvSpPr/>
      </xdr:nvSpPr>
      <xdr:spPr>
        <a:xfrm>
          <a:off x="4343400" y="11611791"/>
          <a:ext cx="5554980" cy="389709"/>
        </a:xfrm>
        <a:prstGeom prst="roundRect">
          <a:avLst/>
        </a:prstGeom>
        <a:solidFill>
          <a:schemeClr val="bg1">
            <a:lumMod val="95000"/>
          </a:schemeClr>
        </a:solidFill>
        <a:ln>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800" b="1">
              <a:solidFill>
                <a:schemeClr val="bg1">
                  <a:lumMod val="50000"/>
                </a:schemeClr>
              </a:solidFill>
            </a:rPr>
            <a:t>Consommation</a:t>
          </a:r>
          <a:r>
            <a:rPr lang="fr-FR" sz="1800" b="1" baseline="0">
              <a:solidFill>
                <a:schemeClr val="bg1">
                  <a:lumMod val="50000"/>
                </a:schemeClr>
              </a:solidFill>
            </a:rPr>
            <a:t> d'électricité des postes par période</a:t>
          </a:r>
          <a:endParaRPr lang="fr-FR" sz="1800" b="1">
            <a:solidFill>
              <a:schemeClr val="bg1">
                <a:lumMod val="50000"/>
              </a:schemeClr>
            </a:solidFill>
          </a:endParaRPr>
        </a:p>
      </xdr:txBody>
    </xdr:sp>
    <xdr:clientData/>
  </xdr:twoCellAnchor>
  <xdr:twoCellAnchor editAs="oneCell">
    <xdr:from>
      <xdr:col>0</xdr:col>
      <xdr:colOff>114300</xdr:colOff>
      <xdr:row>65</xdr:row>
      <xdr:rowOff>144780</xdr:rowOff>
    </xdr:from>
    <xdr:to>
      <xdr:col>17</xdr:col>
      <xdr:colOff>655320</xdr:colOff>
      <xdr:row>71</xdr:row>
      <xdr:rowOff>160020</xdr:rowOff>
    </xdr:to>
    <mc:AlternateContent xmlns:mc="http://schemas.openxmlformats.org/markup-compatibility/2006" xmlns:tsle="http://schemas.microsoft.com/office/drawing/2012/timeslicer">
      <mc:Choice Requires="tsle">
        <xdr:graphicFrame macro="">
          <xdr:nvGraphicFramePr>
            <xdr:cNvPr id="4" name="Mois/Année ">
              <a:extLst>
                <a:ext uri="{FF2B5EF4-FFF2-40B4-BE49-F238E27FC236}">
                  <a16:creationId xmlns:a16="http://schemas.microsoft.com/office/drawing/2014/main" id="{7E4CA448-4C3E-2406-9FA5-606BD2C7A079}"/>
                </a:ext>
              </a:extLst>
            </xdr:cNvPr>
            <xdr:cNvGraphicFramePr/>
          </xdr:nvGraphicFramePr>
          <xdr:xfrm>
            <a:off x="0" y="0"/>
            <a:ext cx="0" cy="0"/>
          </xdr:xfrm>
          <a:graphic>
            <a:graphicData uri="http://schemas.microsoft.com/office/drawing/2012/timeslicer">
              <tsle:timeslicer name="Mois/Année "/>
            </a:graphicData>
          </a:graphic>
        </xdr:graphicFrame>
      </mc:Choice>
      <mc:Fallback xmlns="">
        <xdr:sp macro="" textlink="">
          <xdr:nvSpPr>
            <xdr:cNvPr id="0" name=""/>
            <xdr:cNvSpPr>
              <a:spLocks noTextEdit="1"/>
            </xdr:cNvSpPr>
          </xdr:nvSpPr>
          <xdr:spPr>
            <a:xfrm>
              <a:off x="114300" y="12031980"/>
              <a:ext cx="14013180" cy="1112520"/>
            </a:xfrm>
            <a:prstGeom prst="rect">
              <a:avLst/>
            </a:prstGeom>
            <a:solidFill>
              <a:prstClr val="white"/>
            </a:solidFill>
            <a:ln w="1">
              <a:solidFill>
                <a:prstClr val="green"/>
              </a:solidFill>
            </a:ln>
          </xdr:spPr>
          <xdr:txBody>
            <a:bodyPr vertOverflow="clip" horzOverflow="clip"/>
            <a:lstStyle/>
            <a:p>
              <a:r>
                <a:rPr lang="fr-FR" sz="1100"/>
                <a:t>Chronologie : fonctionne dans Excel 2013 ou version ultérieure. Ne pas déplacer ou redimensionner.</a:t>
              </a:r>
            </a:p>
          </xdr:txBody>
        </xdr:sp>
      </mc:Fallback>
    </mc:AlternateContent>
    <xdr:clientData fLocksWithSheet="0"/>
  </xdr:twoCellAnchor>
  <xdr:twoCellAnchor>
    <xdr:from>
      <xdr:col>0</xdr:col>
      <xdr:colOff>0</xdr:colOff>
      <xdr:row>13</xdr:row>
      <xdr:rowOff>15240</xdr:rowOff>
    </xdr:from>
    <xdr:to>
      <xdr:col>0</xdr:col>
      <xdr:colOff>502920</xdr:colOff>
      <xdr:row>16</xdr:row>
      <xdr:rowOff>15240</xdr:rowOff>
    </xdr:to>
    <xdr:sp macro="" textlink="">
      <xdr:nvSpPr>
        <xdr:cNvPr id="5" name="ZoneTexte 4">
          <a:extLst>
            <a:ext uri="{FF2B5EF4-FFF2-40B4-BE49-F238E27FC236}">
              <a16:creationId xmlns:a16="http://schemas.microsoft.com/office/drawing/2014/main" id="{2E3AB23F-1707-18E9-2C15-19EB393918CA}"/>
            </a:ext>
          </a:extLst>
        </xdr:cNvPr>
        <xdr:cNvSpPr txBox="1"/>
      </xdr:nvSpPr>
      <xdr:spPr>
        <a:xfrm>
          <a:off x="0" y="2392680"/>
          <a:ext cx="502920" cy="5486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b="1"/>
            <a:t>(1)</a:t>
          </a:r>
        </a:p>
      </xdr:txBody>
    </xdr:sp>
    <xdr:clientData/>
  </xdr:twoCellAnchor>
  <xdr:twoCellAnchor>
    <xdr:from>
      <xdr:col>10</xdr:col>
      <xdr:colOff>426720</xdr:colOff>
      <xdr:row>13</xdr:row>
      <xdr:rowOff>106680</xdr:rowOff>
    </xdr:from>
    <xdr:to>
      <xdr:col>11</xdr:col>
      <xdr:colOff>137160</xdr:colOff>
      <xdr:row>16</xdr:row>
      <xdr:rowOff>106680</xdr:rowOff>
    </xdr:to>
    <xdr:sp macro="" textlink="">
      <xdr:nvSpPr>
        <xdr:cNvPr id="33" name="ZoneTexte 32">
          <a:extLst>
            <a:ext uri="{FF2B5EF4-FFF2-40B4-BE49-F238E27FC236}">
              <a16:creationId xmlns:a16="http://schemas.microsoft.com/office/drawing/2014/main" id="{D48361E6-98DC-4492-8470-E4F451CBE2FB}"/>
            </a:ext>
          </a:extLst>
        </xdr:cNvPr>
        <xdr:cNvSpPr txBox="1"/>
      </xdr:nvSpPr>
      <xdr:spPr>
        <a:xfrm>
          <a:off x="8351520" y="2484120"/>
          <a:ext cx="502920" cy="5486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b="1"/>
            <a:t>(2)</a:t>
          </a:r>
        </a:p>
      </xdr:txBody>
    </xdr:sp>
    <xdr:clientData/>
  </xdr:twoCellAnchor>
  <xdr:twoCellAnchor>
    <xdr:from>
      <xdr:col>17</xdr:col>
      <xdr:colOff>312420</xdr:colOff>
      <xdr:row>13</xdr:row>
      <xdr:rowOff>112395</xdr:rowOff>
    </xdr:from>
    <xdr:to>
      <xdr:col>18</xdr:col>
      <xdr:colOff>24765</xdr:colOff>
      <xdr:row>16</xdr:row>
      <xdr:rowOff>112395</xdr:rowOff>
    </xdr:to>
    <xdr:sp macro="" textlink="">
      <xdr:nvSpPr>
        <xdr:cNvPr id="38" name="ZoneTexte 37">
          <a:extLst>
            <a:ext uri="{FF2B5EF4-FFF2-40B4-BE49-F238E27FC236}">
              <a16:creationId xmlns:a16="http://schemas.microsoft.com/office/drawing/2014/main" id="{36BF3ED1-066B-46FA-A268-B81151E1474C}"/>
            </a:ext>
          </a:extLst>
        </xdr:cNvPr>
        <xdr:cNvSpPr txBox="1"/>
      </xdr:nvSpPr>
      <xdr:spPr>
        <a:xfrm>
          <a:off x="13752195" y="2465070"/>
          <a:ext cx="502920" cy="542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b="1"/>
            <a:t>(3)</a:t>
          </a:r>
        </a:p>
      </xdr:txBody>
    </xdr:sp>
    <xdr:clientData/>
  </xdr:twoCellAnchor>
  <xdr:twoCellAnchor>
    <xdr:from>
      <xdr:col>0</xdr:col>
      <xdr:colOff>0</xdr:colOff>
      <xdr:row>39</xdr:row>
      <xdr:rowOff>17145</xdr:rowOff>
    </xdr:from>
    <xdr:to>
      <xdr:col>0</xdr:col>
      <xdr:colOff>502920</xdr:colOff>
      <xdr:row>42</xdr:row>
      <xdr:rowOff>17145</xdr:rowOff>
    </xdr:to>
    <xdr:sp macro="" textlink="">
      <xdr:nvSpPr>
        <xdr:cNvPr id="39" name="ZoneTexte 38">
          <a:extLst>
            <a:ext uri="{FF2B5EF4-FFF2-40B4-BE49-F238E27FC236}">
              <a16:creationId xmlns:a16="http://schemas.microsoft.com/office/drawing/2014/main" id="{07217182-B62B-4C01-B6C9-5985D85628C9}"/>
            </a:ext>
          </a:extLst>
        </xdr:cNvPr>
        <xdr:cNvSpPr txBox="1"/>
      </xdr:nvSpPr>
      <xdr:spPr>
        <a:xfrm>
          <a:off x="0" y="7075170"/>
          <a:ext cx="502920" cy="542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b="1"/>
            <a:t>(4)</a:t>
          </a:r>
        </a:p>
      </xdr:txBody>
    </xdr:sp>
    <xdr:clientData/>
  </xdr:twoCellAnchor>
  <xdr:twoCellAnchor>
    <xdr:from>
      <xdr:col>17</xdr:col>
      <xdr:colOff>371475</xdr:colOff>
      <xdr:row>39</xdr:row>
      <xdr:rowOff>26670</xdr:rowOff>
    </xdr:from>
    <xdr:to>
      <xdr:col>18</xdr:col>
      <xdr:colOff>83820</xdr:colOff>
      <xdr:row>42</xdr:row>
      <xdr:rowOff>26670</xdr:rowOff>
    </xdr:to>
    <xdr:sp macro="" textlink="">
      <xdr:nvSpPr>
        <xdr:cNvPr id="40" name="ZoneTexte 39">
          <a:extLst>
            <a:ext uri="{FF2B5EF4-FFF2-40B4-BE49-F238E27FC236}">
              <a16:creationId xmlns:a16="http://schemas.microsoft.com/office/drawing/2014/main" id="{65E8836E-230E-4614-9416-180D9B3B538C}"/>
            </a:ext>
          </a:extLst>
        </xdr:cNvPr>
        <xdr:cNvSpPr txBox="1"/>
      </xdr:nvSpPr>
      <xdr:spPr>
        <a:xfrm>
          <a:off x="13811250" y="7084695"/>
          <a:ext cx="502920" cy="542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b="1"/>
            <a:t>(5)</a:t>
          </a:r>
        </a:p>
      </xdr:txBody>
    </xdr:sp>
    <xdr:clientData/>
  </xdr:twoCellAnchor>
  <xdr:twoCellAnchor>
    <xdr:from>
      <xdr:col>0</xdr:col>
      <xdr:colOff>0</xdr:colOff>
      <xdr:row>73</xdr:row>
      <xdr:rowOff>26670</xdr:rowOff>
    </xdr:from>
    <xdr:to>
      <xdr:col>0</xdr:col>
      <xdr:colOff>502920</xdr:colOff>
      <xdr:row>76</xdr:row>
      <xdr:rowOff>26670</xdr:rowOff>
    </xdr:to>
    <xdr:sp macro="" textlink="">
      <xdr:nvSpPr>
        <xdr:cNvPr id="41" name="ZoneTexte 40">
          <a:extLst>
            <a:ext uri="{FF2B5EF4-FFF2-40B4-BE49-F238E27FC236}">
              <a16:creationId xmlns:a16="http://schemas.microsoft.com/office/drawing/2014/main" id="{CE3CE6F1-9C1A-4A5D-AA68-A62F718E80B7}"/>
            </a:ext>
          </a:extLst>
        </xdr:cNvPr>
        <xdr:cNvSpPr txBox="1"/>
      </xdr:nvSpPr>
      <xdr:spPr>
        <a:xfrm>
          <a:off x="0" y="13237845"/>
          <a:ext cx="502920" cy="542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b="1"/>
            <a:t>(6)</a:t>
          </a:r>
        </a:p>
      </xdr:txBody>
    </xdr:sp>
    <xdr:clientData/>
  </xdr:twoCellAnchor>
  <xdr:twoCellAnchor>
    <xdr:from>
      <xdr:col>17</xdr:col>
      <xdr:colOff>371475</xdr:colOff>
      <xdr:row>73</xdr:row>
      <xdr:rowOff>26670</xdr:rowOff>
    </xdr:from>
    <xdr:to>
      <xdr:col>18</xdr:col>
      <xdr:colOff>83820</xdr:colOff>
      <xdr:row>76</xdr:row>
      <xdr:rowOff>26670</xdr:rowOff>
    </xdr:to>
    <xdr:sp macro="" textlink="">
      <xdr:nvSpPr>
        <xdr:cNvPr id="42" name="ZoneTexte 41">
          <a:extLst>
            <a:ext uri="{FF2B5EF4-FFF2-40B4-BE49-F238E27FC236}">
              <a16:creationId xmlns:a16="http://schemas.microsoft.com/office/drawing/2014/main" id="{B7638BAD-D8B1-4D22-8073-90E1ABB0E66A}"/>
            </a:ext>
          </a:extLst>
        </xdr:cNvPr>
        <xdr:cNvSpPr txBox="1"/>
      </xdr:nvSpPr>
      <xdr:spPr>
        <a:xfrm>
          <a:off x="13811250" y="13237845"/>
          <a:ext cx="502920" cy="542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b="1"/>
            <a:t>(7)</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13</xdr:row>
      <xdr:rowOff>60960</xdr:rowOff>
    </xdr:from>
    <xdr:to>
      <xdr:col>7</xdr:col>
      <xdr:colOff>434340</xdr:colOff>
      <xdr:row>37</xdr:row>
      <xdr:rowOff>106680</xdr:rowOff>
    </xdr:to>
    <xdr:graphicFrame macro="">
      <xdr:nvGraphicFramePr>
        <xdr:cNvPr id="32" name="Evolution_conso_tot_GAZ(15)">
          <a:extLst>
            <a:ext uri="{FF2B5EF4-FFF2-40B4-BE49-F238E27FC236}">
              <a16:creationId xmlns:a16="http://schemas.microsoft.com/office/drawing/2014/main" id="{3D4A63BA-3BDE-4B98-B295-5A4FC7A42A8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7</xdr:col>
      <xdr:colOff>434340</xdr:colOff>
      <xdr:row>25</xdr:row>
      <xdr:rowOff>1</xdr:rowOff>
    </xdr:from>
    <xdr:to>
      <xdr:col>10</xdr:col>
      <xdr:colOff>342900</xdr:colOff>
      <xdr:row>35</xdr:row>
      <xdr:rowOff>167641</xdr:rowOff>
    </xdr:to>
    <mc:AlternateContent xmlns:mc="http://schemas.openxmlformats.org/markup-compatibility/2006" xmlns:a14="http://schemas.microsoft.com/office/drawing/2010/main">
      <mc:Choice Requires="a14">
        <xdr:graphicFrame macro="">
          <xdr:nvGraphicFramePr>
            <xdr:cNvPr id="23" name="MOIS 2">
              <a:extLst>
                <a:ext uri="{FF2B5EF4-FFF2-40B4-BE49-F238E27FC236}">
                  <a16:creationId xmlns:a16="http://schemas.microsoft.com/office/drawing/2014/main" id="{D1B36898-4C42-4513-A920-80506977C624}"/>
                </a:ext>
              </a:extLst>
            </xdr:cNvPr>
            <xdr:cNvGraphicFramePr>
              <a:graphicFrameLocks noMove="1" noResize="1"/>
            </xdr:cNvGraphicFramePr>
          </xdr:nvGraphicFramePr>
          <xdr:xfrm>
            <a:off x="0" y="0"/>
            <a:ext cx="0" cy="0"/>
          </xdr:xfrm>
          <a:graphic>
            <a:graphicData uri="http://schemas.microsoft.com/office/drawing/2010/slicer">
              <sle:slicer xmlns:sle="http://schemas.microsoft.com/office/drawing/2010/slicer" name="MOIS 2"/>
            </a:graphicData>
          </a:graphic>
        </xdr:graphicFrame>
      </mc:Choice>
      <mc:Fallback xmlns="">
        <xdr:sp macro="" textlink="">
          <xdr:nvSpPr>
            <xdr:cNvPr id="0" name=""/>
            <xdr:cNvSpPr>
              <a:spLocks noTextEdit="1"/>
            </xdr:cNvSpPr>
          </xdr:nvSpPr>
          <xdr:spPr>
            <a:xfrm>
              <a:off x="6005407" y="4656668"/>
              <a:ext cx="2296160" cy="2030306"/>
            </a:xfrm>
            <a:prstGeom prst="rect">
              <a:avLst/>
            </a:prstGeom>
            <a:solidFill>
              <a:prstClr val="white"/>
            </a:solidFill>
            <a:ln w="1">
              <a:solidFill>
                <a:prstClr val="green"/>
              </a:solidFill>
            </a:ln>
          </xdr:spPr>
          <xdr:txBody>
            <a:bodyPr vertOverflow="clip" horzOverflow="clip"/>
            <a:lstStyle/>
            <a:p>
              <a:r>
                <a:rPr lang="fr-FR" sz="1100"/>
                <a:t>Cette forme représente un segment. Les segments sont pris en charge dans Excel 2010 ou version ultérieure.
En revanche, si la forme a été modifiée dans une version précédente d’Excel, ou si le classeur a été enregistré dans Excel 2003 ou une version précédente, vous ne pouvez pas utiliser le segment.</a:t>
              </a:r>
            </a:p>
          </xdr:txBody>
        </xdr:sp>
      </mc:Fallback>
    </mc:AlternateContent>
    <xdr:clientData fLocksWithSheet="0"/>
  </xdr:twoCellAnchor>
  <xdr:twoCellAnchor editAs="oneCell">
    <xdr:from>
      <xdr:col>7</xdr:col>
      <xdr:colOff>441960</xdr:colOff>
      <xdr:row>14</xdr:row>
      <xdr:rowOff>99059</xdr:rowOff>
    </xdr:from>
    <xdr:to>
      <xdr:col>10</xdr:col>
      <xdr:colOff>342900</xdr:colOff>
      <xdr:row>24</xdr:row>
      <xdr:rowOff>114300</xdr:rowOff>
    </xdr:to>
    <mc:AlternateContent xmlns:mc="http://schemas.openxmlformats.org/markup-compatibility/2006" xmlns:a14="http://schemas.microsoft.com/office/drawing/2010/main">
      <mc:Choice Requires="a14">
        <xdr:graphicFrame macro="">
          <xdr:nvGraphicFramePr>
            <xdr:cNvPr id="24" name="ANNÉE 2">
              <a:extLst>
                <a:ext uri="{FF2B5EF4-FFF2-40B4-BE49-F238E27FC236}">
                  <a16:creationId xmlns:a16="http://schemas.microsoft.com/office/drawing/2014/main" id="{6DDC8C20-3F88-4525-944D-5E48526D624E}"/>
                </a:ext>
              </a:extLst>
            </xdr:cNvPr>
            <xdr:cNvGraphicFramePr>
              <a:graphicFrameLocks noMove="1" noResize="1"/>
            </xdr:cNvGraphicFramePr>
          </xdr:nvGraphicFramePr>
          <xdr:xfrm>
            <a:off x="0" y="0"/>
            <a:ext cx="0" cy="0"/>
          </xdr:xfrm>
          <a:graphic>
            <a:graphicData uri="http://schemas.microsoft.com/office/drawing/2010/slicer">
              <sle:slicer xmlns:sle="http://schemas.microsoft.com/office/drawing/2010/slicer" name="ANNÉE 2"/>
            </a:graphicData>
          </a:graphic>
        </xdr:graphicFrame>
      </mc:Choice>
      <mc:Fallback xmlns="">
        <xdr:sp macro="" textlink="">
          <xdr:nvSpPr>
            <xdr:cNvPr id="0" name=""/>
            <xdr:cNvSpPr>
              <a:spLocks noTextEdit="1"/>
            </xdr:cNvSpPr>
          </xdr:nvSpPr>
          <xdr:spPr>
            <a:xfrm>
              <a:off x="6013027" y="2706792"/>
              <a:ext cx="2288540" cy="1877908"/>
            </a:xfrm>
            <a:prstGeom prst="rect">
              <a:avLst/>
            </a:prstGeom>
            <a:solidFill>
              <a:prstClr val="white"/>
            </a:solidFill>
            <a:ln w="1">
              <a:solidFill>
                <a:prstClr val="green"/>
              </a:solidFill>
            </a:ln>
          </xdr:spPr>
          <xdr:txBody>
            <a:bodyPr vertOverflow="clip" horzOverflow="clip"/>
            <a:lstStyle/>
            <a:p>
              <a:r>
                <a:rPr lang="fr-FR" sz="1100"/>
                <a:t>Cette forme représente un segment. Les segments sont pris en charge dans Excel 2010 ou version ultérieure.
En revanche, si la forme a été modifiée dans une version précédente d’Excel, ou si le classeur a été enregistré dans Excel 2003 ou une version précédente, vous ne pouvez pas utiliser le segment.</a:t>
              </a:r>
            </a:p>
          </xdr:txBody>
        </xdr:sp>
      </mc:Fallback>
    </mc:AlternateContent>
    <xdr:clientData fLocksWithSheet="0"/>
  </xdr:twoCellAnchor>
  <xdr:twoCellAnchor>
    <xdr:from>
      <xdr:col>6</xdr:col>
      <xdr:colOff>495296</xdr:colOff>
      <xdr:row>7</xdr:row>
      <xdr:rowOff>129540</xdr:rowOff>
    </xdr:from>
    <xdr:to>
      <xdr:col>11</xdr:col>
      <xdr:colOff>399227</xdr:colOff>
      <xdr:row>10</xdr:row>
      <xdr:rowOff>168729</xdr:rowOff>
    </xdr:to>
    <xdr:grpSp>
      <xdr:nvGrpSpPr>
        <xdr:cNvPr id="18" name="Groupe 17">
          <a:extLst>
            <a:ext uri="{FF2B5EF4-FFF2-40B4-BE49-F238E27FC236}">
              <a16:creationId xmlns:a16="http://schemas.microsoft.com/office/drawing/2014/main" id="{910DACCF-B096-4EF4-9D92-7EC24191C5EB}"/>
            </a:ext>
          </a:extLst>
        </xdr:cNvPr>
        <xdr:cNvGrpSpPr/>
      </xdr:nvGrpSpPr>
      <xdr:grpSpPr>
        <a:xfrm>
          <a:off x="5130796" y="1463040"/>
          <a:ext cx="3766848" cy="610689"/>
          <a:chOff x="5250176" y="3436620"/>
          <a:chExt cx="3866331" cy="587829"/>
        </a:xfrm>
      </xdr:grpSpPr>
      <xdr:sp macro="" textlink="">
        <xdr:nvSpPr>
          <xdr:cNvPr id="19" name="Rectangle : coins arrondis 18">
            <a:extLst>
              <a:ext uri="{FF2B5EF4-FFF2-40B4-BE49-F238E27FC236}">
                <a16:creationId xmlns:a16="http://schemas.microsoft.com/office/drawing/2014/main" id="{8ED771FD-FC4D-9ECA-D2C3-3A60594EA42B}"/>
              </a:ext>
            </a:extLst>
          </xdr:cNvPr>
          <xdr:cNvSpPr/>
        </xdr:nvSpPr>
        <xdr:spPr>
          <a:xfrm>
            <a:off x="5326380" y="3497580"/>
            <a:ext cx="3790127" cy="454518"/>
          </a:xfrm>
          <a:prstGeom prst="roundRect">
            <a:avLst/>
          </a:prstGeom>
          <a:solidFill>
            <a:schemeClr val="accent2"/>
          </a:solidFill>
          <a:ln>
            <a:solidFill>
              <a:schemeClr val="accent2"/>
            </a:solid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fr-FR" sz="1100" b="1"/>
              <a:t>CONSOMMATION GAZ</a:t>
            </a:r>
          </a:p>
        </xdr:txBody>
      </xdr:sp>
      <xdr:grpSp>
        <xdr:nvGrpSpPr>
          <xdr:cNvPr id="20" name="Groupe 19">
            <a:extLst>
              <a:ext uri="{FF2B5EF4-FFF2-40B4-BE49-F238E27FC236}">
                <a16:creationId xmlns:a16="http://schemas.microsoft.com/office/drawing/2014/main" id="{C4060876-5AAD-54C1-4B93-5EC310F25BEF}"/>
              </a:ext>
            </a:extLst>
          </xdr:cNvPr>
          <xdr:cNvGrpSpPr/>
        </xdr:nvGrpSpPr>
        <xdr:grpSpPr>
          <a:xfrm>
            <a:off x="5250176" y="3436620"/>
            <a:ext cx="690922" cy="587829"/>
            <a:chOff x="5573490" y="805544"/>
            <a:chExt cx="696685" cy="609600"/>
          </a:xfrm>
        </xdr:grpSpPr>
        <xdr:sp macro="" textlink="">
          <xdr:nvSpPr>
            <xdr:cNvPr id="21" name="Organigramme : Préparation 20">
              <a:extLst>
                <a:ext uri="{FF2B5EF4-FFF2-40B4-BE49-F238E27FC236}">
                  <a16:creationId xmlns:a16="http://schemas.microsoft.com/office/drawing/2014/main" id="{4289CEFC-CE05-793C-96CE-A05AF03B2D7C}"/>
                </a:ext>
              </a:extLst>
            </xdr:cNvPr>
            <xdr:cNvSpPr/>
          </xdr:nvSpPr>
          <xdr:spPr>
            <a:xfrm>
              <a:off x="5573490" y="805544"/>
              <a:ext cx="696685" cy="609600"/>
            </a:xfrm>
            <a:prstGeom prst="flowChartPreparation">
              <a:avLst/>
            </a:prstGeom>
            <a:solidFill>
              <a:schemeClr val="bg1"/>
            </a:solidFill>
            <a:ln w="28575">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pic>
          <xdr:nvPicPr>
            <xdr:cNvPr id="22" name="Graphique 21" descr="Feu avec un remplissage uni">
              <a:extLst>
                <a:ext uri="{FF2B5EF4-FFF2-40B4-BE49-F238E27FC236}">
                  <a16:creationId xmlns:a16="http://schemas.microsoft.com/office/drawing/2014/main" id="{DFAEECE8-8D94-8E5F-D967-F8725B387382}"/>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5682343" y="859971"/>
              <a:ext cx="468085" cy="468085"/>
            </a:xfrm>
            <a:prstGeom prst="rect">
              <a:avLst/>
            </a:prstGeom>
          </xdr:spPr>
        </xdr:pic>
      </xdr:grpSp>
    </xdr:grpSp>
    <xdr:clientData/>
  </xdr:twoCellAnchor>
  <xdr:twoCellAnchor>
    <xdr:from>
      <xdr:col>13</xdr:col>
      <xdr:colOff>30480</xdr:colOff>
      <xdr:row>8</xdr:row>
      <xdr:rowOff>0</xdr:rowOff>
    </xdr:from>
    <xdr:to>
      <xdr:col>17</xdr:col>
      <xdr:colOff>646398</xdr:colOff>
      <xdr:row>10</xdr:row>
      <xdr:rowOff>105592</xdr:rowOff>
    </xdr:to>
    <xdr:sp macro="" textlink="">
      <xdr:nvSpPr>
        <xdr:cNvPr id="29" name="Rectangle : coins arrondis 28">
          <a:hlinkClick xmlns:r="http://schemas.openxmlformats.org/officeDocument/2006/relationships" r:id="rId4"/>
          <a:extLst>
            <a:ext uri="{FF2B5EF4-FFF2-40B4-BE49-F238E27FC236}">
              <a16:creationId xmlns:a16="http://schemas.microsoft.com/office/drawing/2014/main" id="{EDFF6917-4371-446D-A83C-3BEC85405554}"/>
            </a:ext>
          </a:extLst>
        </xdr:cNvPr>
        <xdr:cNvSpPr/>
      </xdr:nvSpPr>
      <xdr:spPr>
        <a:xfrm>
          <a:off x="10332720" y="1463040"/>
          <a:ext cx="3785838" cy="471352"/>
        </a:xfrm>
        <a:prstGeom prst="roundRect">
          <a:avLst/>
        </a:prstGeom>
        <a:gradFill flip="none" rotWithShape="1">
          <a:gsLst>
            <a:gs pos="0">
              <a:schemeClr val="accent3">
                <a:lumMod val="67000"/>
              </a:schemeClr>
            </a:gs>
            <a:gs pos="48000">
              <a:schemeClr val="accent3">
                <a:lumMod val="97000"/>
                <a:lumOff val="3000"/>
              </a:schemeClr>
            </a:gs>
            <a:gs pos="100000">
              <a:schemeClr val="accent3">
                <a:lumMod val="60000"/>
                <a:lumOff val="40000"/>
              </a:scheme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fr-FR" sz="1100" b="1"/>
            <a:t>CONSOMMATION</a:t>
          </a:r>
          <a:r>
            <a:rPr lang="fr-FR" sz="1100" b="1" baseline="0"/>
            <a:t> ÉLECTRICITÉ</a:t>
          </a:r>
          <a:endParaRPr lang="fr-FR" sz="1100" b="1"/>
        </a:p>
      </xdr:txBody>
    </xdr:sp>
    <xdr:clientData/>
  </xdr:twoCellAnchor>
  <xdr:twoCellAnchor>
    <xdr:from>
      <xdr:col>0</xdr:col>
      <xdr:colOff>358140</xdr:colOff>
      <xdr:row>8</xdr:row>
      <xdr:rowOff>0</xdr:rowOff>
    </xdr:from>
    <xdr:to>
      <xdr:col>5</xdr:col>
      <xdr:colOff>191225</xdr:colOff>
      <xdr:row>10</xdr:row>
      <xdr:rowOff>106681</xdr:rowOff>
    </xdr:to>
    <xdr:sp macro="" textlink="">
      <xdr:nvSpPr>
        <xdr:cNvPr id="2" name="Rectangle : coins arrondis 1">
          <a:hlinkClick xmlns:r="http://schemas.openxmlformats.org/officeDocument/2006/relationships" r:id="rId5"/>
          <a:extLst>
            <a:ext uri="{FF2B5EF4-FFF2-40B4-BE49-F238E27FC236}">
              <a16:creationId xmlns:a16="http://schemas.microsoft.com/office/drawing/2014/main" id="{447BE5DC-2DA9-40FA-8B7B-1B5DF587884A}"/>
            </a:ext>
          </a:extLst>
        </xdr:cNvPr>
        <xdr:cNvSpPr/>
      </xdr:nvSpPr>
      <xdr:spPr>
        <a:xfrm>
          <a:off x="358140" y="1463040"/>
          <a:ext cx="3795485" cy="472441"/>
        </a:xfrm>
        <a:prstGeom prst="roundRect">
          <a:avLst/>
        </a:prstGeom>
        <a:gradFill flip="none" rotWithShape="1">
          <a:gsLst>
            <a:gs pos="0">
              <a:schemeClr val="accent3">
                <a:lumMod val="67000"/>
              </a:schemeClr>
            </a:gs>
            <a:gs pos="48000">
              <a:schemeClr val="accent3">
                <a:lumMod val="97000"/>
                <a:lumOff val="3000"/>
              </a:schemeClr>
            </a:gs>
            <a:gs pos="100000">
              <a:schemeClr val="accent3">
                <a:lumMod val="60000"/>
                <a:lumOff val="40000"/>
              </a:scheme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fr-FR" sz="1100" b="1" baseline="0"/>
            <a:t> CONSOMMATION EAU</a:t>
          </a:r>
          <a:endParaRPr lang="fr-FR" sz="1100" b="1"/>
        </a:p>
      </xdr:txBody>
    </xdr:sp>
    <xdr:clientData/>
  </xdr:twoCellAnchor>
  <xdr:twoCellAnchor>
    <xdr:from>
      <xdr:col>5</xdr:col>
      <xdr:colOff>388620</xdr:colOff>
      <xdr:row>4</xdr:row>
      <xdr:rowOff>82731</xdr:rowOff>
    </xdr:from>
    <xdr:to>
      <xdr:col>12</xdr:col>
      <xdr:colOff>396240</xdr:colOff>
      <xdr:row>6</xdr:row>
      <xdr:rowOff>106680</xdr:rowOff>
    </xdr:to>
    <xdr:sp macro="" textlink="">
      <xdr:nvSpPr>
        <xdr:cNvPr id="3" name="Rectangle : coins arrondis 2">
          <a:extLst>
            <a:ext uri="{FF2B5EF4-FFF2-40B4-BE49-F238E27FC236}">
              <a16:creationId xmlns:a16="http://schemas.microsoft.com/office/drawing/2014/main" id="{75CCF485-B2F3-427B-8C5F-3EB48BDAF754}"/>
            </a:ext>
          </a:extLst>
        </xdr:cNvPr>
        <xdr:cNvSpPr/>
      </xdr:nvSpPr>
      <xdr:spPr>
        <a:xfrm>
          <a:off x="4351020" y="814251"/>
          <a:ext cx="5554980" cy="389709"/>
        </a:xfrm>
        <a:prstGeom prst="roundRect">
          <a:avLst/>
        </a:prstGeom>
        <a:solidFill>
          <a:schemeClr val="bg1">
            <a:lumMod val="95000"/>
          </a:schemeClr>
        </a:solidFill>
        <a:ln>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800" b="1">
              <a:solidFill>
                <a:schemeClr val="bg1">
                  <a:lumMod val="50000"/>
                </a:schemeClr>
              </a:solidFill>
            </a:rPr>
            <a:t>TABLEAU</a:t>
          </a:r>
          <a:r>
            <a:rPr lang="fr-FR" sz="1800" b="1" baseline="0">
              <a:solidFill>
                <a:schemeClr val="bg1">
                  <a:lumMod val="50000"/>
                </a:schemeClr>
              </a:solidFill>
            </a:rPr>
            <a:t> DE BORD DES CONSOMMATIONS</a:t>
          </a:r>
          <a:endParaRPr lang="fr-FR" sz="1800" b="1">
            <a:solidFill>
              <a:schemeClr val="bg1">
                <a:lumMod val="50000"/>
              </a:schemeClr>
            </a:solidFill>
          </a:endParaRPr>
        </a:p>
      </xdr:txBody>
    </xdr:sp>
    <xdr:clientData/>
  </xdr:twoCellAnchor>
  <xdr:twoCellAnchor editAs="oneCell">
    <xdr:from>
      <xdr:col>0</xdr:col>
      <xdr:colOff>236220</xdr:colOff>
      <xdr:row>0</xdr:row>
      <xdr:rowOff>146376</xdr:rowOff>
    </xdr:from>
    <xdr:to>
      <xdr:col>1</xdr:col>
      <xdr:colOff>634274</xdr:colOff>
      <xdr:row>2</xdr:row>
      <xdr:rowOff>181049</xdr:rowOff>
    </xdr:to>
    <xdr:pic>
      <xdr:nvPicPr>
        <xdr:cNvPr id="5" name="Image 4" descr="Afficher l’image source">
          <a:extLst>
            <a:ext uri="{FF2B5EF4-FFF2-40B4-BE49-F238E27FC236}">
              <a16:creationId xmlns:a16="http://schemas.microsoft.com/office/drawing/2014/main" id="{8BFE2F3F-AF06-48E7-877F-13366982A26B}"/>
            </a:ext>
          </a:extLst>
        </xdr:cNvPr>
        <xdr:cNvPicPr>
          <a:picLocks noChangeAspect="1" noChangeArrowheads="1"/>
        </xdr:cNvPicPr>
      </xdr:nvPicPr>
      <xdr:blipFill rotWithShape="1">
        <a:blip xmlns:r="http://schemas.openxmlformats.org/officeDocument/2006/relationships" r:embed="rId6">
          <a:extLst>
            <a:ext uri="{28A0092B-C50C-407E-A947-70E740481C1C}">
              <a14:useLocalDpi xmlns:a14="http://schemas.microsoft.com/office/drawing/2010/main" val="0"/>
            </a:ext>
          </a:extLst>
        </a:blip>
        <a:srcRect l="4556" t="12432" r="3758" b="14364"/>
        <a:stretch/>
      </xdr:blipFill>
      <xdr:spPr bwMode="auto">
        <a:xfrm>
          <a:off x="236220" y="146376"/>
          <a:ext cx="1190534" cy="40043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14</xdr:col>
      <xdr:colOff>512706</xdr:colOff>
      <xdr:row>0</xdr:row>
      <xdr:rowOff>0</xdr:rowOff>
    </xdr:from>
    <xdr:to>
      <xdr:col>17</xdr:col>
      <xdr:colOff>666002</xdr:colOff>
      <xdr:row>3</xdr:row>
      <xdr:rowOff>141642</xdr:rowOff>
    </xdr:to>
    <xdr:grpSp>
      <xdr:nvGrpSpPr>
        <xdr:cNvPr id="7" name="Groupe 6">
          <a:extLst>
            <a:ext uri="{FF2B5EF4-FFF2-40B4-BE49-F238E27FC236}">
              <a16:creationId xmlns:a16="http://schemas.microsoft.com/office/drawing/2014/main" id="{2DDDED0F-4570-4D8D-A991-0D410051F6C9}"/>
            </a:ext>
          </a:extLst>
        </xdr:cNvPr>
        <xdr:cNvGrpSpPr/>
      </xdr:nvGrpSpPr>
      <xdr:grpSpPr>
        <a:xfrm>
          <a:off x="11328873" y="0"/>
          <a:ext cx="2471046" cy="713142"/>
          <a:chOff x="13193649" y="0"/>
          <a:chExt cx="2530736" cy="690282"/>
        </a:xfrm>
      </xdr:grpSpPr>
      <xdr:pic>
        <xdr:nvPicPr>
          <xdr:cNvPr id="8" name="Image 7">
            <a:extLst>
              <a:ext uri="{FF2B5EF4-FFF2-40B4-BE49-F238E27FC236}">
                <a16:creationId xmlns:a16="http://schemas.microsoft.com/office/drawing/2014/main" id="{BF3F4391-059B-6334-FD96-034FE9CFF884}"/>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14395164" y="0"/>
            <a:ext cx="1329221" cy="690282"/>
          </a:xfrm>
          <a:prstGeom prst="rect">
            <a:avLst/>
          </a:prstGeom>
        </xdr:spPr>
      </xdr:pic>
      <xdr:pic>
        <xdr:nvPicPr>
          <xdr:cNvPr id="9" name="Image 8">
            <a:extLst>
              <a:ext uri="{FF2B5EF4-FFF2-40B4-BE49-F238E27FC236}">
                <a16:creationId xmlns:a16="http://schemas.microsoft.com/office/drawing/2014/main" id="{545CACB5-DD1E-FCD6-8B22-0D14FD6BD22A}"/>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13193649" y="69317"/>
            <a:ext cx="1176530" cy="585217"/>
          </a:xfrm>
          <a:prstGeom prst="rect">
            <a:avLst/>
          </a:prstGeom>
        </xdr:spPr>
      </xdr:pic>
    </xdr:grpSp>
    <xdr:clientData/>
  </xdr:twoCellAnchor>
  <xdr:twoCellAnchor>
    <xdr:from>
      <xdr:col>5</xdr:col>
      <xdr:colOff>388620</xdr:colOff>
      <xdr:row>11</xdr:row>
      <xdr:rowOff>67491</xdr:rowOff>
    </xdr:from>
    <xdr:to>
      <xdr:col>12</xdr:col>
      <xdr:colOff>396240</xdr:colOff>
      <xdr:row>13</xdr:row>
      <xdr:rowOff>91440</xdr:rowOff>
    </xdr:to>
    <xdr:sp macro="" textlink="">
      <xdr:nvSpPr>
        <xdr:cNvPr id="10" name="Rectangle : coins arrondis 9">
          <a:extLst>
            <a:ext uri="{FF2B5EF4-FFF2-40B4-BE49-F238E27FC236}">
              <a16:creationId xmlns:a16="http://schemas.microsoft.com/office/drawing/2014/main" id="{D8563C01-2C0F-4A58-A546-4BD6F258C7CB}"/>
            </a:ext>
          </a:extLst>
        </xdr:cNvPr>
        <xdr:cNvSpPr/>
      </xdr:nvSpPr>
      <xdr:spPr>
        <a:xfrm>
          <a:off x="4351020" y="2079171"/>
          <a:ext cx="5554980" cy="389709"/>
        </a:xfrm>
        <a:prstGeom prst="roundRect">
          <a:avLst/>
        </a:prstGeom>
        <a:solidFill>
          <a:schemeClr val="bg1">
            <a:lumMod val="95000"/>
          </a:schemeClr>
        </a:solidFill>
        <a:ln>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800" b="1">
              <a:solidFill>
                <a:schemeClr val="bg1">
                  <a:lumMod val="50000"/>
                </a:schemeClr>
              </a:solidFill>
            </a:rPr>
            <a:t>Consommation</a:t>
          </a:r>
          <a:r>
            <a:rPr lang="fr-FR" sz="1800" b="1" baseline="0">
              <a:solidFill>
                <a:schemeClr val="bg1">
                  <a:lumMod val="50000"/>
                </a:schemeClr>
              </a:solidFill>
            </a:rPr>
            <a:t> Globale de gaz du site</a:t>
          </a:r>
          <a:endParaRPr lang="fr-FR" sz="1800" b="1">
            <a:solidFill>
              <a:schemeClr val="bg1">
                <a:lumMod val="50000"/>
              </a:schemeClr>
            </a:solidFill>
          </a:endParaRPr>
        </a:p>
      </xdr:txBody>
    </xdr:sp>
    <xdr:clientData/>
  </xdr:twoCellAnchor>
  <xdr:twoCellAnchor>
    <xdr:from>
      <xdr:col>15</xdr:col>
      <xdr:colOff>198120</xdr:colOff>
      <xdr:row>4</xdr:row>
      <xdr:rowOff>44631</xdr:rowOff>
    </xdr:from>
    <xdr:to>
      <xdr:col>17</xdr:col>
      <xdr:colOff>220980</xdr:colOff>
      <xdr:row>5</xdr:row>
      <xdr:rowOff>106680</xdr:rowOff>
    </xdr:to>
    <xdr:sp macro="" textlink="">
      <xdr:nvSpPr>
        <xdr:cNvPr id="11" name="Rectangle : coins arrondis 10">
          <a:extLst>
            <a:ext uri="{FF2B5EF4-FFF2-40B4-BE49-F238E27FC236}">
              <a16:creationId xmlns:a16="http://schemas.microsoft.com/office/drawing/2014/main" id="{0DDB5491-F1C9-437F-812E-9F6E80059E3A}"/>
            </a:ext>
          </a:extLst>
        </xdr:cNvPr>
        <xdr:cNvSpPr/>
      </xdr:nvSpPr>
      <xdr:spPr>
        <a:xfrm>
          <a:off x="12085320" y="776151"/>
          <a:ext cx="1607820" cy="244929"/>
        </a:xfrm>
        <a:prstGeom prst="roundRect">
          <a:avLst/>
        </a:prstGeom>
        <a:solidFill>
          <a:schemeClr val="bg1">
            <a:lumMod val="95000"/>
          </a:schemeClr>
        </a:solidFill>
        <a:ln>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500" b="1">
              <a:solidFill>
                <a:schemeClr val="bg1">
                  <a:lumMod val="50000"/>
                </a:schemeClr>
              </a:solidFill>
            </a:rPr>
            <a:t>Base</a:t>
          </a:r>
          <a:r>
            <a:rPr lang="fr-FR" sz="1500" b="1" baseline="0">
              <a:solidFill>
                <a:schemeClr val="bg1">
                  <a:lumMod val="50000"/>
                </a:schemeClr>
              </a:solidFill>
            </a:rPr>
            <a:t> de données </a:t>
          </a:r>
          <a:endParaRPr lang="fr-FR" sz="1500" b="1">
            <a:solidFill>
              <a:schemeClr val="bg1">
                <a:lumMod val="50000"/>
              </a:schemeClr>
            </a:solidFill>
          </a:endParaRPr>
        </a:p>
      </xdr:txBody>
    </xdr:sp>
    <xdr:clientData/>
  </xdr:twoCellAnchor>
  <xdr:twoCellAnchor editAs="oneCell">
    <xdr:from>
      <xdr:col>16</xdr:col>
      <xdr:colOff>656720</xdr:colOff>
      <xdr:row>4</xdr:row>
      <xdr:rowOff>146247</xdr:rowOff>
    </xdr:from>
    <xdr:to>
      <xdr:col>17</xdr:col>
      <xdr:colOff>240996</xdr:colOff>
      <xdr:row>6</xdr:row>
      <xdr:rowOff>157243</xdr:rowOff>
    </xdr:to>
    <xdr:pic>
      <xdr:nvPicPr>
        <xdr:cNvPr id="12" name="Graphique 11" descr="Flèche : incurvée dans le sens des aiguilles d’une montre avec un remplissage uni">
          <a:extLst>
            <a:ext uri="{FF2B5EF4-FFF2-40B4-BE49-F238E27FC236}">
              <a16:creationId xmlns:a16="http://schemas.microsoft.com/office/drawing/2014/main" id="{18EA3235-56A5-43AE-8713-70210FA3E43B}"/>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 uri="{96DAC541-7B7A-43D3-8B79-37D633B846F1}">
              <asvg:svgBlip xmlns:asvg="http://schemas.microsoft.com/office/drawing/2016/SVG/main" r:embed="rId10"/>
            </a:ext>
          </a:extLst>
        </a:blip>
        <a:stretch>
          <a:fillRect/>
        </a:stretch>
      </xdr:blipFill>
      <xdr:spPr>
        <a:xfrm rot="7685067">
          <a:off x="13336400" y="877767"/>
          <a:ext cx="376756" cy="376756"/>
        </a:xfrm>
        <a:prstGeom prst="rect">
          <a:avLst/>
        </a:prstGeom>
      </xdr:spPr>
    </xdr:pic>
    <xdr:clientData/>
  </xdr:twoCellAnchor>
  <xdr:twoCellAnchor editAs="oneCell">
    <xdr:from>
      <xdr:col>17</xdr:col>
      <xdr:colOff>198120</xdr:colOff>
      <xdr:row>4</xdr:row>
      <xdr:rowOff>22860</xdr:rowOff>
    </xdr:from>
    <xdr:to>
      <xdr:col>17</xdr:col>
      <xdr:colOff>698640</xdr:colOff>
      <xdr:row>6</xdr:row>
      <xdr:rowOff>157620</xdr:rowOff>
    </xdr:to>
    <xdr:pic>
      <xdr:nvPicPr>
        <xdr:cNvPr id="31" name="Graphique 30" descr="Engrenage avec un remplissage uni">
          <a:hlinkClick xmlns:r="http://schemas.openxmlformats.org/officeDocument/2006/relationships" r:id="rId11"/>
          <a:extLst>
            <a:ext uri="{FF2B5EF4-FFF2-40B4-BE49-F238E27FC236}">
              <a16:creationId xmlns:a16="http://schemas.microsoft.com/office/drawing/2014/main" id="{6D5432D6-0C1B-4304-8A9B-3B85852E4767}"/>
            </a:ext>
          </a:extLst>
        </xdr:cNvPr>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 uri="{96DAC541-7B7A-43D3-8B79-37D633B846F1}">
              <asvg:svgBlip xmlns:asvg="http://schemas.microsoft.com/office/drawing/2016/SVG/main" r:embed="rId13"/>
            </a:ext>
          </a:extLst>
        </a:blip>
        <a:stretch>
          <a:fillRect/>
        </a:stretch>
      </xdr:blipFill>
      <xdr:spPr>
        <a:xfrm>
          <a:off x="13670280" y="754380"/>
          <a:ext cx="500520" cy="500520"/>
        </a:xfrm>
        <a:prstGeom prst="rect">
          <a:avLst/>
        </a:prstGeom>
      </xdr:spPr>
    </xdr:pic>
    <xdr:clientData/>
  </xdr:twoCellAnchor>
  <xdr:twoCellAnchor>
    <xdr:from>
      <xdr:col>10</xdr:col>
      <xdr:colOff>342900</xdr:colOff>
      <xdr:row>13</xdr:row>
      <xdr:rowOff>152400</xdr:rowOff>
    </xdr:from>
    <xdr:to>
      <xdr:col>14</xdr:col>
      <xdr:colOff>434340</xdr:colOff>
      <xdr:row>37</xdr:row>
      <xdr:rowOff>68580</xdr:rowOff>
    </xdr:to>
    <xdr:graphicFrame macro="">
      <xdr:nvGraphicFramePr>
        <xdr:cNvPr id="33" name="Histo_conso_tot_GAZ(16)">
          <a:extLst>
            <a:ext uri="{FF2B5EF4-FFF2-40B4-BE49-F238E27FC236}">
              <a16:creationId xmlns:a16="http://schemas.microsoft.com/office/drawing/2014/main" id="{25BCF203-6FF3-44E6-8408-D456F481F6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13</xdr:col>
      <xdr:colOff>594360</xdr:colOff>
      <xdr:row>13</xdr:row>
      <xdr:rowOff>152400</xdr:rowOff>
    </xdr:from>
    <xdr:to>
      <xdr:col>17</xdr:col>
      <xdr:colOff>670560</xdr:colOff>
      <xdr:row>37</xdr:row>
      <xdr:rowOff>68580</xdr:rowOff>
    </xdr:to>
    <xdr:graphicFrame macro="">
      <xdr:nvGraphicFramePr>
        <xdr:cNvPr id="34" name="Histo_cout_conso_tot_GAZ(17)">
          <a:extLst>
            <a:ext uri="{FF2B5EF4-FFF2-40B4-BE49-F238E27FC236}">
              <a16:creationId xmlns:a16="http://schemas.microsoft.com/office/drawing/2014/main" id="{CE3498E5-8D55-4726-94E9-46A196E2BD8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0</xdr:col>
      <xdr:colOff>0</xdr:colOff>
      <xdr:row>39</xdr:row>
      <xdr:rowOff>91440</xdr:rowOff>
    </xdr:from>
    <xdr:to>
      <xdr:col>8</xdr:col>
      <xdr:colOff>777240</xdr:colOff>
      <xdr:row>64</xdr:row>
      <xdr:rowOff>0</xdr:rowOff>
    </xdr:to>
    <xdr:graphicFrame macro="">
      <xdr:nvGraphicFramePr>
        <xdr:cNvPr id="35" name="Histo_conso_postes_GAZ(18)">
          <a:extLst>
            <a:ext uri="{FF2B5EF4-FFF2-40B4-BE49-F238E27FC236}">
              <a16:creationId xmlns:a16="http://schemas.microsoft.com/office/drawing/2014/main" id="{6EAB88B7-70AE-4FE8-90C2-15AB687297E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8</xdr:col>
      <xdr:colOff>769620</xdr:colOff>
      <xdr:row>39</xdr:row>
      <xdr:rowOff>83820</xdr:rowOff>
    </xdr:from>
    <xdr:to>
      <xdr:col>18</xdr:col>
      <xdr:colOff>7620</xdr:colOff>
      <xdr:row>64</xdr:row>
      <xdr:rowOff>0</xdr:rowOff>
    </xdr:to>
    <xdr:graphicFrame macro="">
      <xdr:nvGraphicFramePr>
        <xdr:cNvPr id="36" name="Histo_cout_conso_postes_GAZ(19)">
          <a:extLst>
            <a:ext uri="{FF2B5EF4-FFF2-40B4-BE49-F238E27FC236}">
              <a16:creationId xmlns:a16="http://schemas.microsoft.com/office/drawing/2014/main" id="{2B73860B-1A77-4E5F-B7C8-E7226C381DC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editAs="oneCell">
    <xdr:from>
      <xdr:col>0</xdr:col>
      <xdr:colOff>144780</xdr:colOff>
      <xdr:row>65</xdr:row>
      <xdr:rowOff>144780</xdr:rowOff>
    </xdr:from>
    <xdr:to>
      <xdr:col>17</xdr:col>
      <xdr:colOff>662940</xdr:colOff>
      <xdr:row>71</xdr:row>
      <xdr:rowOff>144780</xdr:rowOff>
    </xdr:to>
    <mc:AlternateContent xmlns:mc="http://schemas.openxmlformats.org/markup-compatibility/2006" xmlns:tsle="http://schemas.microsoft.com/office/drawing/2012/timeslicer">
      <mc:Choice Requires="tsle">
        <xdr:graphicFrame macro="">
          <xdr:nvGraphicFramePr>
            <xdr:cNvPr id="37" name="Mois/Année  2">
              <a:extLst>
                <a:ext uri="{FF2B5EF4-FFF2-40B4-BE49-F238E27FC236}">
                  <a16:creationId xmlns:a16="http://schemas.microsoft.com/office/drawing/2014/main" id="{5EF76073-7914-44F0-A844-2F7D81F21EB2}"/>
                </a:ext>
              </a:extLst>
            </xdr:cNvPr>
            <xdr:cNvGraphicFramePr/>
          </xdr:nvGraphicFramePr>
          <xdr:xfrm>
            <a:off x="0" y="0"/>
            <a:ext cx="0" cy="0"/>
          </xdr:xfrm>
          <a:graphic>
            <a:graphicData uri="http://schemas.microsoft.com/office/drawing/2012/timeslicer">
              <tsle:timeslicer name="Mois/Année  2"/>
            </a:graphicData>
          </a:graphic>
        </xdr:graphicFrame>
      </mc:Choice>
      <mc:Fallback xmlns="">
        <xdr:sp macro="" textlink="">
          <xdr:nvSpPr>
            <xdr:cNvPr id="0" name=""/>
            <xdr:cNvSpPr>
              <a:spLocks noTextEdit="1"/>
            </xdr:cNvSpPr>
          </xdr:nvSpPr>
          <xdr:spPr>
            <a:xfrm>
              <a:off x="144780" y="12252113"/>
              <a:ext cx="14047893" cy="1117600"/>
            </a:xfrm>
            <a:prstGeom prst="rect">
              <a:avLst/>
            </a:prstGeom>
            <a:solidFill>
              <a:prstClr val="white"/>
            </a:solidFill>
            <a:ln w="1">
              <a:solidFill>
                <a:prstClr val="green"/>
              </a:solidFill>
            </a:ln>
          </xdr:spPr>
          <xdr:txBody>
            <a:bodyPr vertOverflow="clip" horzOverflow="clip"/>
            <a:lstStyle/>
            <a:p>
              <a:r>
                <a:rPr lang="fr-FR" sz="1100"/>
                <a:t>Chronologie : fonctionne dans Excel 2013 ou version ultérieure. Ne pas déplacer ou redimensionner.</a:t>
              </a:r>
            </a:p>
          </xdr:txBody>
        </xdr:sp>
      </mc:Fallback>
    </mc:AlternateContent>
    <xdr:clientData fLocksWithSheet="0"/>
  </xdr:twoCellAnchor>
  <xdr:twoCellAnchor>
    <xdr:from>
      <xdr:col>0</xdr:col>
      <xdr:colOff>0</xdr:colOff>
      <xdr:row>72</xdr:row>
      <xdr:rowOff>175260</xdr:rowOff>
    </xdr:from>
    <xdr:to>
      <xdr:col>10</xdr:col>
      <xdr:colOff>708660</xdr:colOff>
      <xdr:row>105</xdr:row>
      <xdr:rowOff>0</xdr:rowOff>
    </xdr:to>
    <xdr:graphicFrame macro="">
      <xdr:nvGraphicFramePr>
        <xdr:cNvPr id="38" name="Evolution_conso_postes_GAZ(20)">
          <a:extLst>
            <a:ext uri="{FF2B5EF4-FFF2-40B4-BE49-F238E27FC236}">
              <a16:creationId xmlns:a16="http://schemas.microsoft.com/office/drawing/2014/main" id="{2354C601-B7A6-4C50-A811-C74AE25F37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10</xdr:col>
      <xdr:colOff>708660</xdr:colOff>
      <xdr:row>72</xdr:row>
      <xdr:rowOff>175260</xdr:rowOff>
    </xdr:from>
    <xdr:to>
      <xdr:col>17</xdr:col>
      <xdr:colOff>784860</xdr:colOff>
      <xdr:row>105</xdr:row>
      <xdr:rowOff>7620</xdr:rowOff>
    </xdr:to>
    <xdr:graphicFrame macro="">
      <xdr:nvGraphicFramePr>
        <xdr:cNvPr id="39" name="Secteur_conso_postes_GAZ(21)">
          <a:extLst>
            <a:ext uri="{FF2B5EF4-FFF2-40B4-BE49-F238E27FC236}">
              <a16:creationId xmlns:a16="http://schemas.microsoft.com/office/drawing/2014/main" id="{67970F4C-F53B-43C3-B8E6-8ED274D0B12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5</xdr:col>
      <xdr:colOff>388620</xdr:colOff>
      <xdr:row>37</xdr:row>
      <xdr:rowOff>67491</xdr:rowOff>
    </xdr:from>
    <xdr:to>
      <xdr:col>12</xdr:col>
      <xdr:colOff>396240</xdr:colOff>
      <xdr:row>39</xdr:row>
      <xdr:rowOff>91440</xdr:rowOff>
    </xdr:to>
    <xdr:sp macro="" textlink="">
      <xdr:nvSpPr>
        <xdr:cNvPr id="41" name="Rectangle : coins arrondis 40">
          <a:extLst>
            <a:ext uri="{FF2B5EF4-FFF2-40B4-BE49-F238E27FC236}">
              <a16:creationId xmlns:a16="http://schemas.microsoft.com/office/drawing/2014/main" id="{6CD098EA-396E-4AAD-9921-D43B287821D9}"/>
            </a:ext>
          </a:extLst>
        </xdr:cNvPr>
        <xdr:cNvSpPr/>
      </xdr:nvSpPr>
      <xdr:spPr>
        <a:xfrm>
          <a:off x="4351020" y="6834051"/>
          <a:ext cx="5554980" cy="389709"/>
        </a:xfrm>
        <a:prstGeom prst="roundRect">
          <a:avLst/>
        </a:prstGeom>
        <a:solidFill>
          <a:schemeClr val="bg1">
            <a:lumMod val="95000"/>
          </a:schemeClr>
        </a:solidFill>
        <a:ln>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800" b="1">
              <a:solidFill>
                <a:schemeClr val="bg1">
                  <a:lumMod val="50000"/>
                </a:schemeClr>
              </a:solidFill>
            </a:rPr>
            <a:t>Consommation</a:t>
          </a:r>
          <a:r>
            <a:rPr lang="fr-FR" sz="1800" b="1" baseline="0">
              <a:solidFill>
                <a:schemeClr val="bg1">
                  <a:lumMod val="50000"/>
                </a:schemeClr>
              </a:solidFill>
            </a:rPr>
            <a:t> totale de gaz par poste</a:t>
          </a:r>
          <a:endParaRPr lang="fr-FR" sz="1800" b="1">
            <a:solidFill>
              <a:schemeClr val="bg1">
                <a:lumMod val="50000"/>
              </a:schemeClr>
            </a:solidFill>
          </a:endParaRPr>
        </a:p>
      </xdr:txBody>
    </xdr:sp>
    <xdr:clientData/>
  </xdr:twoCellAnchor>
  <xdr:twoCellAnchor>
    <xdr:from>
      <xdr:col>5</xdr:col>
      <xdr:colOff>381000</xdr:colOff>
      <xdr:row>63</xdr:row>
      <xdr:rowOff>82731</xdr:rowOff>
    </xdr:from>
    <xdr:to>
      <xdr:col>12</xdr:col>
      <xdr:colOff>388620</xdr:colOff>
      <xdr:row>65</xdr:row>
      <xdr:rowOff>106680</xdr:rowOff>
    </xdr:to>
    <xdr:sp macro="" textlink="">
      <xdr:nvSpPr>
        <xdr:cNvPr id="42" name="Rectangle : coins arrondis 41">
          <a:extLst>
            <a:ext uri="{FF2B5EF4-FFF2-40B4-BE49-F238E27FC236}">
              <a16:creationId xmlns:a16="http://schemas.microsoft.com/office/drawing/2014/main" id="{F31CB613-76AC-4137-9C76-EC828BD99573}"/>
            </a:ext>
          </a:extLst>
        </xdr:cNvPr>
        <xdr:cNvSpPr/>
      </xdr:nvSpPr>
      <xdr:spPr>
        <a:xfrm>
          <a:off x="4343400" y="11604171"/>
          <a:ext cx="5554980" cy="389709"/>
        </a:xfrm>
        <a:prstGeom prst="roundRect">
          <a:avLst/>
        </a:prstGeom>
        <a:solidFill>
          <a:schemeClr val="bg1">
            <a:lumMod val="95000"/>
          </a:schemeClr>
        </a:solidFill>
        <a:ln>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800" b="1">
              <a:solidFill>
                <a:schemeClr val="bg1">
                  <a:lumMod val="50000"/>
                </a:schemeClr>
              </a:solidFill>
            </a:rPr>
            <a:t>Consommation</a:t>
          </a:r>
          <a:r>
            <a:rPr lang="fr-FR" sz="1800" b="1" baseline="0">
              <a:solidFill>
                <a:schemeClr val="bg1">
                  <a:lumMod val="50000"/>
                </a:schemeClr>
              </a:solidFill>
            </a:rPr>
            <a:t> de gaz des postes par période</a:t>
          </a:r>
          <a:endParaRPr lang="fr-FR" sz="1800" b="1">
            <a:solidFill>
              <a:schemeClr val="bg1">
                <a:lumMod val="50000"/>
              </a:schemeClr>
            </a:solidFill>
          </a:endParaRPr>
        </a:p>
      </xdr:txBody>
    </xdr:sp>
    <xdr:clientData/>
  </xdr:twoCellAnchor>
  <xdr:twoCellAnchor>
    <xdr:from>
      <xdr:col>0</xdr:col>
      <xdr:colOff>8467</xdr:colOff>
      <xdr:row>13</xdr:row>
      <xdr:rowOff>5715</xdr:rowOff>
    </xdr:from>
    <xdr:to>
      <xdr:col>0</xdr:col>
      <xdr:colOff>511387</xdr:colOff>
      <xdr:row>15</xdr:row>
      <xdr:rowOff>176107</xdr:rowOff>
    </xdr:to>
    <xdr:sp macro="" textlink="">
      <xdr:nvSpPr>
        <xdr:cNvPr id="43" name="ZoneTexte 42">
          <a:extLst>
            <a:ext uri="{FF2B5EF4-FFF2-40B4-BE49-F238E27FC236}">
              <a16:creationId xmlns:a16="http://schemas.microsoft.com/office/drawing/2014/main" id="{53FA0E4C-AE05-4C1E-A6A6-91A894AB573F}"/>
            </a:ext>
          </a:extLst>
        </xdr:cNvPr>
        <xdr:cNvSpPr txBox="1"/>
      </xdr:nvSpPr>
      <xdr:spPr>
        <a:xfrm>
          <a:off x="8467" y="2427182"/>
          <a:ext cx="502920" cy="542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b="1"/>
            <a:t>(15)</a:t>
          </a:r>
        </a:p>
      </xdr:txBody>
    </xdr:sp>
    <xdr:clientData/>
  </xdr:twoCellAnchor>
  <xdr:twoCellAnchor>
    <xdr:from>
      <xdr:col>10</xdr:col>
      <xdr:colOff>373803</xdr:colOff>
      <xdr:row>13</xdr:row>
      <xdr:rowOff>37888</xdr:rowOff>
    </xdr:from>
    <xdr:to>
      <xdr:col>11</xdr:col>
      <xdr:colOff>78952</xdr:colOff>
      <xdr:row>16</xdr:row>
      <xdr:rowOff>22013</xdr:rowOff>
    </xdr:to>
    <xdr:sp macro="" textlink="">
      <xdr:nvSpPr>
        <xdr:cNvPr id="44" name="ZoneTexte 43">
          <a:extLst>
            <a:ext uri="{FF2B5EF4-FFF2-40B4-BE49-F238E27FC236}">
              <a16:creationId xmlns:a16="http://schemas.microsoft.com/office/drawing/2014/main" id="{1D13084F-5800-45F0-867B-3E398E498084}"/>
            </a:ext>
          </a:extLst>
        </xdr:cNvPr>
        <xdr:cNvSpPr txBox="1"/>
      </xdr:nvSpPr>
      <xdr:spPr>
        <a:xfrm>
          <a:off x="8332470" y="2459355"/>
          <a:ext cx="501015" cy="542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b="1"/>
            <a:t>(16)</a:t>
          </a:r>
        </a:p>
      </xdr:txBody>
    </xdr:sp>
    <xdr:clientData/>
  </xdr:twoCellAnchor>
  <xdr:twoCellAnchor>
    <xdr:from>
      <xdr:col>17</xdr:col>
      <xdr:colOff>222462</xdr:colOff>
      <xdr:row>13</xdr:row>
      <xdr:rowOff>43603</xdr:rowOff>
    </xdr:from>
    <xdr:to>
      <xdr:col>17</xdr:col>
      <xdr:colOff>725382</xdr:colOff>
      <xdr:row>16</xdr:row>
      <xdr:rowOff>27728</xdr:rowOff>
    </xdr:to>
    <xdr:sp macro="" textlink="">
      <xdr:nvSpPr>
        <xdr:cNvPr id="45" name="ZoneTexte 44">
          <a:extLst>
            <a:ext uri="{FF2B5EF4-FFF2-40B4-BE49-F238E27FC236}">
              <a16:creationId xmlns:a16="http://schemas.microsoft.com/office/drawing/2014/main" id="{9B5DDF17-521D-485F-BFAA-E1FF97FFDD6F}"/>
            </a:ext>
          </a:extLst>
        </xdr:cNvPr>
        <xdr:cNvSpPr txBox="1"/>
      </xdr:nvSpPr>
      <xdr:spPr>
        <a:xfrm>
          <a:off x="13752195" y="2465070"/>
          <a:ext cx="502920" cy="542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b="1"/>
            <a:t>(17)</a:t>
          </a:r>
        </a:p>
      </xdr:txBody>
    </xdr:sp>
    <xdr:clientData/>
  </xdr:twoCellAnchor>
  <xdr:twoCellAnchor>
    <xdr:from>
      <xdr:col>0</xdr:col>
      <xdr:colOff>0</xdr:colOff>
      <xdr:row>38</xdr:row>
      <xdr:rowOff>183307</xdr:rowOff>
    </xdr:from>
    <xdr:to>
      <xdr:col>0</xdr:col>
      <xdr:colOff>502920</xdr:colOff>
      <xdr:row>41</xdr:row>
      <xdr:rowOff>167432</xdr:rowOff>
    </xdr:to>
    <xdr:sp macro="" textlink="">
      <xdr:nvSpPr>
        <xdr:cNvPr id="46" name="ZoneTexte 45">
          <a:extLst>
            <a:ext uri="{FF2B5EF4-FFF2-40B4-BE49-F238E27FC236}">
              <a16:creationId xmlns:a16="http://schemas.microsoft.com/office/drawing/2014/main" id="{5676CFB9-1BB2-405A-83F7-29567F9102CD}"/>
            </a:ext>
          </a:extLst>
        </xdr:cNvPr>
        <xdr:cNvSpPr txBox="1"/>
      </xdr:nvSpPr>
      <xdr:spPr>
        <a:xfrm>
          <a:off x="0" y="7261440"/>
          <a:ext cx="502920" cy="542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b="1"/>
            <a:t>(18)</a:t>
          </a:r>
        </a:p>
      </xdr:txBody>
    </xdr:sp>
    <xdr:clientData/>
  </xdr:twoCellAnchor>
  <xdr:twoCellAnchor>
    <xdr:from>
      <xdr:col>17</xdr:col>
      <xdr:colOff>281517</xdr:colOff>
      <xdr:row>39</xdr:row>
      <xdr:rowOff>6565</xdr:rowOff>
    </xdr:from>
    <xdr:to>
      <xdr:col>17</xdr:col>
      <xdr:colOff>784437</xdr:colOff>
      <xdr:row>41</xdr:row>
      <xdr:rowOff>176957</xdr:rowOff>
    </xdr:to>
    <xdr:sp macro="" textlink="">
      <xdr:nvSpPr>
        <xdr:cNvPr id="47" name="ZoneTexte 46">
          <a:extLst>
            <a:ext uri="{FF2B5EF4-FFF2-40B4-BE49-F238E27FC236}">
              <a16:creationId xmlns:a16="http://schemas.microsoft.com/office/drawing/2014/main" id="{7CE1C1E2-3B53-4387-B887-4CD362D8148D}"/>
            </a:ext>
          </a:extLst>
        </xdr:cNvPr>
        <xdr:cNvSpPr txBox="1"/>
      </xdr:nvSpPr>
      <xdr:spPr>
        <a:xfrm>
          <a:off x="13811250" y="7270965"/>
          <a:ext cx="502920" cy="542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b="1"/>
            <a:t>(19)</a:t>
          </a:r>
        </a:p>
      </xdr:txBody>
    </xdr:sp>
    <xdr:clientData/>
  </xdr:twoCellAnchor>
  <xdr:twoCellAnchor>
    <xdr:from>
      <xdr:col>0</xdr:col>
      <xdr:colOff>0</xdr:colOff>
      <xdr:row>73</xdr:row>
      <xdr:rowOff>4446</xdr:rowOff>
    </xdr:from>
    <xdr:to>
      <xdr:col>0</xdr:col>
      <xdr:colOff>502920</xdr:colOff>
      <xdr:row>75</xdr:row>
      <xdr:rowOff>174838</xdr:rowOff>
    </xdr:to>
    <xdr:sp macro="" textlink="">
      <xdr:nvSpPr>
        <xdr:cNvPr id="48" name="ZoneTexte 47">
          <a:extLst>
            <a:ext uri="{FF2B5EF4-FFF2-40B4-BE49-F238E27FC236}">
              <a16:creationId xmlns:a16="http://schemas.microsoft.com/office/drawing/2014/main" id="{7D41A4FD-A47F-419C-A261-183667450393}"/>
            </a:ext>
          </a:extLst>
        </xdr:cNvPr>
        <xdr:cNvSpPr txBox="1"/>
      </xdr:nvSpPr>
      <xdr:spPr>
        <a:xfrm>
          <a:off x="0" y="13601913"/>
          <a:ext cx="502920" cy="542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b="1"/>
            <a:t>(20)</a:t>
          </a:r>
        </a:p>
      </xdr:txBody>
    </xdr:sp>
    <xdr:clientData/>
  </xdr:twoCellAnchor>
  <xdr:twoCellAnchor>
    <xdr:from>
      <xdr:col>17</xdr:col>
      <xdr:colOff>281517</xdr:colOff>
      <xdr:row>73</xdr:row>
      <xdr:rowOff>4446</xdr:rowOff>
    </xdr:from>
    <xdr:to>
      <xdr:col>17</xdr:col>
      <xdr:colOff>784437</xdr:colOff>
      <xdr:row>75</xdr:row>
      <xdr:rowOff>174838</xdr:rowOff>
    </xdr:to>
    <xdr:sp macro="" textlink="">
      <xdr:nvSpPr>
        <xdr:cNvPr id="49" name="ZoneTexte 48">
          <a:extLst>
            <a:ext uri="{FF2B5EF4-FFF2-40B4-BE49-F238E27FC236}">
              <a16:creationId xmlns:a16="http://schemas.microsoft.com/office/drawing/2014/main" id="{37F96588-395C-496D-9684-3CC518BF2B7A}"/>
            </a:ext>
          </a:extLst>
        </xdr:cNvPr>
        <xdr:cNvSpPr txBox="1"/>
      </xdr:nvSpPr>
      <xdr:spPr>
        <a:xfrm>
          <a:off x="13811250" y="13601913"/>
          <a:ext cx="502920" cy="542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b="1"/>
            <a:t>(21)</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281940</xdr:colOff>
      <xdr:row>7</xdr:row>
      <xdr:rowOff>121920</xdr:rowOff>
    </xdr:from>
    <xdr:to>
      <xdr:col>5</xdr:col>
      <xdr:colOff>182880</xdr:colOff>
      <xdr:row>11</xdr:row>
      <xdr:rowOff>0</xdr:rowOff>
    </xdr:to>
    <xdr:grpSp>
      <xdr:nvGrpSpPr>
        <xdr:cNvPr id="23" name="Groupe 22">
          <a:extLst>
            <a:ext uri="{FF2B5EF4-FFF2-40B4-BE49-F238E27FC236}">
              <a16:creationId xmlns:a16="http://schemas.microsoft.com/office/drawing/2014/main" id="{539899B9-F80C-4318-9B8F-C1002C92E147}"/>
            </a:ext>
          </a:extLst>
        </xdr:cNvPr>
        <xdr:cNvGrpSpPr/>
      </xdr:nvGrpSpPr>
      <xdr:grpSpPr>
        <a:xfrm>
          <a:off x="281940" y="1455420"/>
          <a:ext cx="3758565" cy="640080"/>
          <a:chOff x="289560" y="3048000"/>
          <a:chExt cx="3863340" cy="609600"/>
        </a:xfrm>
      </xdr:grpSpPr>
      <xdr:sp macro="" textlink="">
        <xdr:nvSpPr>
          <xdr:cNvPr id="24" name="Rectangle : coins arrondis 23">
            <a:extLst>
              <a:ext uri="{FF2B5EF4-FFF2-40B4-BE49-F238E27FC236}">
                <a16:creationId xmlns:a16="http://schemas.microsoft.com/office/drawing/2014/main" id="{46E81364-2D1A-8309-78EB-ED72FDFC4759}"/>
              </a:ext>
            </a:extLst>
          </xdr:cNvPr>
          <xdr:cNvSpPr/>
        </xdr:nvSpPr>
        <xdr:spPr>
          <a:xfrm>
            <a:off x="367064" y="3107871"/>
            <a:ext cx="3785836" cy="471352"/>
          </a:xfrm>
          <a:prstGeom prst="roundRect">
            <a:avLst/>
          </a:prstGeom>
          <a:solidFill>
            <a:schemeClr val="accent1"/>
          </a:solidFill>
          <a:ln>
            <a:solidFill>
              <a:schemeClr val="accent1"/>
            </a:solid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fr-FR" sz="1100" b="1" baseline="0"/>
              <a:t> CONSOMMATION EAU</a:t>
            </a:r>
            <a:endParaRPr lang="fr-FR" sz="1100" b="1"/>
          </a:p>
        </xdr:txBody>
      </xdr:sp>
      <xdr:grpSp>
        <xdr:nvGrpSpPr>
          <xdr:cNvPr id="25" name="Groupe 24">
            <a:extLst>
              <a:ext uri="{FF2B5EF4-FFF2-40B4-BE49-F238E27FC236}">
                <a16:creationId xmlns:a16="http://schemas.microsoft.com/office/drawing/2014/main" id="{C15D83AD-C25F-8A38-F1CE-CA4A66B982BA}"/>
              </a:ext>
            </a:extLst>
          </xdr:cNvPr>
          <xdr:cNvGrpSpPr/>
        </xdr:nvGrpSpPr>
        <xdr:grpSpPr>
          <a:xfrm>
            <a:off x="289560" y="3048000"/>
            <a:ext cx="696685" cy="609600"/>
            <a:chOff x="620497" y="805544"/>
            <a:chExt cx="696685" cy="609600"/>
          </a:xfrm>
        </xdr:grpSpPr>
        <xdr:sp macro="" textlink="">
          <xdr:nvSpPr>
            <xdr:cNvPr id="26" name="Organigramme : Préparation 25">
              <a:extLst>
                <a:ext uri="{FF2B5EF4-FFF2-40B4-BE49-F238E27FC236}">
                  <a16:creationId xmlns:a16="http://schemas.microsoft.com/office/drawing/2014/main" id="{2476FC30-1F98-ECBF-DE70-67742957731B}"/>
                </a:ext>
              </a:extLst>
            </xdr:cNvPr>
            <xdr:cNvSpPr/>
          </xdr:nvSpPr>
          <xdr:spPr>
            <a:xfrm>
              <a:off x="620497" y="805544"/>
              <a:ext cx="696685" cy="609600"/>
            </a:xfrm>
            <a:prstGeom prst="flowChartPreparation">
              <a:avLst/>
            </a:prstGeom>
            <a:solidFill>
              <a:schemeClr val="bg1"/>
            </a:solidFill>
            <a:ln w="28575">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pic>
          <xdr:nvPicPr>
            <xdr:cNvPr id="27" name="Graphique 26" descr="Eau avec un remplissage uni">
              <a:extLst>
                <a:ext uri="{FF2B5EF4-FFF2-40B4-BE49-F238E27FC236}">
                  <a16:creationId xmlns:a16="http://schemas.microsoft.com/office/drawing/2014/main" id="{AE543845-66EA-24EF-3511-CEA1B94ADB7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729343" y="870857"/>
              <a:ext cx="457199" cy="457199"/>
            </a:xfrm>
            <a:prstGeom prst="rect">
              <a:avLst/>
            </a:prstGeom>
          </xdr:spPr>
        </xdr:pic>
      </xdr:grpSp>
    </xdr:grpSp>
    <xdr:clientData/>
  </xdr:twoCellAnchor>
  <xdr:twoCellAnchor>
    <xdr:from>
      <xdr:col>13</xdr:col>
      <xdr:colOff>22860</xdr:colOff>
      <xdr:row>8</xdr:row>
      <xdr:rowOff>7620</xdr:rowOff>
    </xdr:from>
    <xdr:to>
      <xdr:col>17</xdr:col>
      <xdr:colOff>638778</xdr:colOff>
      <xdr:row>10</xdr:row>
      <xdr:rowOff>113212</xdr:rowOff>
    </xdr:to>
    <xdr:sp macro="" textlink="">
      <xdr:nvSpPr>
        <xdr:cNvPr id="29" name="Rectangle : coins arrondis 28">
          <a:hlinkClick xmlns:r="http://schemas.openxmlformats.org/officeDocument/2006/relationships" r:id="rId3"/>
          <a:extLst>
            <a:ext uri="{FF2B5EF4-FFF2-40B4-BE49-F238E27FC236}">
              <a16:creationId xmlns:a16="http://schemas.microsoft.com/office/drawing/2014/main" id="{C820371B-2FC6-4B1B-B299-E1D504BD684D}"/>
            </a:ext>
          </a:extLst>
        </xdr:cNvPr>
        <xdr:cNvSpPr/>
      </xdr:nvSpPr>
      <xdr:spPr>
        <a:xfrm>
          <a:off x="10325100" y="1470660"/>
          <a:ext cx="3785838" cy="471352"/>
        </a:xfrm>
        <a:prstGeom prst="roundRect">
          <a:avLst/>
        </a:prstGeom>
        <a:gradFill flip="none" rotWithShape="1">
          <a:gsLst>
            <a:gs pos="0">
              <a:schemeClr val="accent3">
                <a:lumMod val="67000"/>
              </a:schemeClr>
            </a:gs>
            <a:gs pos="48000">
              <a:schemeClr val="accent3">
                <a:lumMod val="97000"/>
                <a:lumOff val="3000"/>
              </a:schemeClr>
            </a:gs>
            <a:gs pos="100000">
              <a:schemeClr val="accent3">
                <a:lumMod val="60000"/>
                <a:lumOff val="40000"/>
              </a:scheme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fr-FR" sz="1100" b="1"/>
            <a:t>CONSOMMATION</a:t>
          </a:r>
          <a:r>
            <a:rPr lang="fr-FR" sz="1100" b="1" baseline="0"/>
            <a:t> ÉLECTRICITÉ</a:t>
          </a:r>
          <a:endParaRPr lang="fr-FR" sz="1100" b="1"/>
        </a:p>
      </xdr:txBody>
    </xdr:sp>
    <xdr:clientData/>
  </xdr:twoCellAnchor>
  <xdr:twoCellAnchor>
    <xdr:from>
      <xdr:col>5</xdr:col>
      <xdr:colOff>388620</xdr:colOff>
      <xdr:row>4</xdr:row>
      <xdr:rowOff>82731</xdr:rowOff>
    </xdr:from>
    <xdr:to>
      <xdr:col>12</xdr:col>
      <xdr:colOff>396240</xdr:colOff>
      <xdr:row>6</xdr:row>
      <xdr:rowOff>106680</xdr:rowOff>
    </xdr:to>
    <xdr:sp macro="" textlink="">
      <xdr:nvSpPr>
        <xdr:cNvPr id="3" name="Rectangle : coins arrondis 2">
          <a:extLst>
            <a:ext uri="{FF2B5EF4-FFF2-40B4-BE49-F238E27FC236}">
              <a16:creationId xmlns:a16="http://schemas.microsoft.com/office/drawing/2014/main" id="{6DB00F3E-7027-4209-95EF-30DC04576B3E}"/>
            </a:ext>
          </a:extLst>
        </xdr:cNvPr>
        <xdr:cNvSpPr/>
      </xdr:nvSpPr>
      <xdr:spPr>
        <a:xfrm>
          <a:off x="4351020" y="814251"/>
          <a:ext cx="5554980" cy="389709"/>
        </a:xfrm>
        <a:prstGeom prst="roundRect">
          <a:avLst/>
        </a:prstGeom>
        <a:solidFill>
          <a:schemeClr val="bg1">
            <a:lumMod val="95000"/>
          </a:schemeClr>
        </a:solidFill>
        <a:ln>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800" b="1">
              <a:solidFill>
                <a:schemeClr val="bg1">
                  <a:lumMod val="50000"/>
                </a:schemeClr>
              </a:solidFill>
            </a:rPr>
            <a:t>TABLEAU</a:t>
          </a:r>
          <a:r>
            <a:rPr lang="fr-FR" sz="1800" b="1" baseline="0">
              <a:solidFill>
                <a:schemeClr val="bg1">
                  <a:lumMod val="50000"/>
                </a:schemeClr>
              </a:solidFill>
            </a:rPr>
            <a:t> DE BORD DES CONSOMMATIONS</a:t>
          </a:r>
          <a:endParaRPr lang="fr-FR" sz="1800" b="1">
            <a:solidFill>
              <a:schemeClr val="bg1">
                <a:lumMod val="50000"/>
              </a:schemeClr>
            </a:solidFill>
          </a:endParaRPr>
        </a:p>
      </xdr:txBody>
    </xdr:sp>
    <xdr:clientData/>
  </xdr:twoCellAnchor>
  <xdr:twoCellAnchor>
    <xdr:from>
      <xdr:col>6</xdr:col>
      <xdr:colOff>576943</xdr:colOff>
      <xdr:row>7</xdr:row>
      <xdr:rowOff>181791</xdr:rowOff>
    </xdr:from>
    <xdr:to>
      <xdr:col>11</xdr:col>
      <xdr:colOff>400381</xdr:colOff>
      <xdr:row>10</xdr:row>
      <xdr:rowOff>104503</xdr:rowOff>
    </xdr:to>
    <xdr:sp macro="" textlink="">
      <xdr:nvSpPr>
        <xdr:cNvPr id="4" name="Rectangle : coins arrondis 3">
          <a:hlinkClick xmlns:r="http://schemas.openxmlformats.org/officeDocument/2006/relationships" r:id="rId4"/>
          <a:extLst>
            <a:ext uri="{FF2B5EF4-FFF2-40B4-BE49-F238E27FC236}">
              <a16:creationId xmlns:a16="http://schemas.microsoft.com/office/drawing/2014/main" id="{B8BF0882-E3DA-4E1F-9246-3D229FE91376}"/>
            </a:ext>
          </a:extLst>
        </xdr:cNvPr>
        <xdr:cNvSpPr/>
      </xdr:nvSpPr>
      <xdr:spPr>
        <a:xfrm>
          <a:off x="5331823" y="1461951"/>
          <a:ext cx="3785838" cy="471352"/>
        </a:xfrm>
        <a:prstGeom prst="roundRect">
          <a:avLst/>
        </a:prstGeom>
        <a:gradFill flip="none" rotWithShape="1">
          <a:gsLst>
            <a:gs pos="0">
              <a:schemeClr val="accent3">
                <a:lumMod val="67000"/>
              </a:schemeClr>
            </a:gs>
            <a:gs pos="48000">
              <a:schemeClr val="accent3">
                <a:lumMod val="97000"/>
                <a:lumOff val="3000"/>
              </a:schemeClr>
            </a:gs>
            <a:gs pos="100000">
              <a:schemeClr val="accent3">
                <a:lumMod val="60000"/>
                <a:lumOff val="40000"/>
              </a:scheme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fr-FR" sz="1100" b="1"/>
            <a:t>CONSOMMATION GAZ</a:t>
          </a:r>
        </a:p>
      </xdr:txBody>
    </xdr:sp>
    <xdr:clientData/>
  </xdr:twoCellAnchor>
  <xdr:twoCellAnchor editAs="oneCell">
    <xdr:from>
      <xdr:col>0</xdr:col>
      <xdr:colOff>236220</xdr:colOff>
      <xdr:row>0</xdr:row>
      <xdr:rowOff>146376</xdr:rowOff>
    </xdr:from>
    <xdr:to>
      <xdr:col>1</xdr:col>
      <xdr:colOff>634274</xdr:colOff>
      <xdr:row>2</xdr:row>
      <xdr:rowOff>181049</xdr:rowOff>
    </xdr:to>
    <xdr:pic>
      <xdr:nvPicPr>
        <xdr:cNvPr id="5" name="Image 4" descr="Afficher l’image source">
          <a:extLst>
            <a:ext uri="{FF2B5EF4-FFF2-40B4-BE49-F238E27FC236}">
              <a16:creationId xmlns:a16="http://schemas.microsoft.com/office/drawing/2014/main" id="{917BBD5B-3B92-4AFD-BF57-E6EB32160B96}"/>
            </a:ext>
          </a:extLst>
        </xdr:cNvPr>
        <xdr:cNvPicPr>
          <a:picLocks noChangeAspect="1" noChangeArrowheads="1"/>
        </xdr:cNvPicPr>
      </xdr:nvPicPr>
      <xdr:blipFill rotWithShape="1">
        <a:blip xmlns:r="http://schemas.openxmlformats.org/officeDocument/2006/relationships" r:embed="rId5">
          <a:extLst>
            <a:ext uri="{28A0092B-C50C-407E-A947-70E740481C1C}">
              <a14:useLocalDpi xmlns:a14="http://schemas.microsoft.com/office/drawing/2010/main" val="0"/>
            </a:ext>
          </a:extLst>
        </a:blip>
        <a:srcRect l="4556" t="12432" r="3758" b="14364"/>
        <a:stretch/>
      </xdr:blipFill>
      <xdr:spPr bwMode="auto">
        <a:xfrm>
          <a:off x="236220" y="146376"/>
          <a:ext cx="1190534" cy="40043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14</xdr:col>
      <xdr:colOff>512706</xdr:colOff>
      <xdr:row>0</xdr:row>
      <xdr:rowOff>0</xdr:rowOff>
    </xdr:from>
    <xdr:to>
      <xdr:col>17</xdr:col>
      <xdr:colOff>666002</xdr:colOff>
      <xdr:row>3</xdr:row>
      <xdr:rowOff>141642</xdr:rowOff>
    </xdr:to>
    <xdr:grpSp>
      <xdr:nvGrpSpPr>
        <xdr:cNvPr id="7" name="Groupe 6">
          <a:extLst>
            <a:ext uri="{FF2B5EF4-FFF2-40B4-BE49-F238E27FC236}">
              <a16:creationId xmlns:a16="http://schemas.microsoft.com/office/drawing/2014/main" id="{802A661E-D3E8-4681-BF8A-2D64BEC6C67F}"/>
            </a:ext>
          </a:extLst>
        </xdr:cNvPr>
        <xdr:cNvGrpSpPr/>
      </xdr:nvGrpSpPr>
      <xdr:grpSpPr>
        <a:xfrm>
          <a:off x="11314056" y="0"/>
          <a:ext cx="2467871" cy="713142"/>
          <a:chOff x="13193649" y="0"/>
          <a:chExt cx="2530736" cy="690282"/>
        </a:xfrm>
      </xdr:grpSpPr>
      <xdr:pic>
        <xdr:nvPicPr>
          <xdr:cNvPr id="8" name="Image 7">
            <a:extLst>
              <a:ext uri="{FF2B5EF4-FFF2-40B4-BE49-F238E27FC236}">
                <a16:creationId xmlns:a16="http://schemas.microsoft.com/office/drawing/2014/main" id="{6EA6E46C-54AF-E8C9-653C-5B03BAC8C250}"/>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14395164" y="0"/>
            <a:ext cx="1329221" cy="690282"/>
          </a:xfrm>
          <a:prstGeom prst="rect">
            <a:avLst/>
          </a:prstGeom>
        </xdr:spPr>
      </xdr:pic>
      <xdr:pic>
        <xdr:nvPicPr>
          <xdr:cNvPr id="9" name="Image 8">
            <a:extLst>
              <a:ext uri="{FF2B5EF4-FFF2-40B4-BE49-F238E27FC236}">
                <a16:creationId xmlns:a16="http://schemas.microsoft.com/office/drawing/2014/main" id="{12C63292-81DD-92A3-2552-05AC68EB0669}"/>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13193649" y="69317"/>
            <a:ext cx="1176530" cy="585217"/>
          </a:xfrm>
          <a:prstGeom prst="rect">
            <a:avLst/>
          </a:prstGeom>
        </xdr:spPr>
      </xdr:pic>
    </xdr:grpSp>
    <xdr:clientData/>
  </xdr:twoCellAnchor>
  <xdr:twoCellAnchor>
    <xdr:from>
      <xdr:col>5</xdr:col>
      <xdr:colOff>388620</xdr:colOff>
      <xdr:row>11</xdr:row>
      <xdr:rowOff>67491</xdr:rowOff>
    </xdr:from>
    <xdr:to>
      <xdr:col>12</xdr:col>
      <xdr:colOff>396240</xdr:colOff>
      <xdr:row>13</xdr:row>
      <xdr:rowOff>91440</xdr:rowOff>
    </xdr:to>
    <xdr:sp macro="" textlink="">
      <xdr:nvSpPr>
        <xdr:cNvPr id="10" name="Rectangle : coins arrondis 9">
          <a:extLst>
            <a:ext uri="{FF2B5EF4-FFF2-40B4-BE49-F238E27FC236}">
              <a16:creationId xmlns:a16="http://schemas.microsoft.com/office/drawing/2014/main" id="{EA9ED7F5-8BA4-45AF-9293-77934BCF3B87}"/>
            </a:ext>
          </a:extLst>
        </xdr:cNvPr>
        <xdr:cNvSpPr/>
      </xdr:nvSpPr>
      <xdr:spPr>
        <a:xfrm>
          <a:off x="4351020" y="2079171"/>
          <a:ext cx="5554980" cy="389709"/>
        </a:xfrm>
        <a:prstGeom prst="roundRect">
          <a:avLst/>
        </a:prstGeom>
        <a:solidFill>
          <a:schemeClr val="bg1">
            <a:lumMod val="95000"/>
          </a:schemeClr>
        </a:solidFill>
        <a:ln>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800" b="1">
              <a:solidFill>
                <a:schemeClr val="bg1">
                  <a:lumMod val="50000"/>
                </a:schemeClr>
              </a:solidFill>
            </a:rPr>
            <a:t>Consommation</a:t>
          </a:r>
          <a:r>
            <a:rPr lang="fr-FR" sz="1800" b="1" baseline="0">
              <a:solidFill>
                <a:schemeClr val="bg1">
                  <a:lumMod val="50000"/>
                </a:schemeClr>
              </a:solidFill>
            </a:rPr>
            <a:t> Globale d'eau du site</a:t>
          </a:r>
          <a:endParaRPr lang="fr-FR" sz="1800" b="1">
            <a:solidFill>
              <a:schemeClr val="bg1">
                <a:lumMod val="50000"/>
              </a:schemeClr>
            </a:solidFill>
          </a:endParaRPr>
        </a:p>
      </xdr:txBody>
    </xdr:sp>
    <xdr:clientData/>
  </xdr:twoCellAnchor>
  <xdr:twoCellAnchor>
    <xdr:from>
      <xdr:col>15</xdr:col>
      <xdr:colOff>198120</xdr:colOff>
      <xdr:row>4</xdr:row>
      <xdr:rowOff>44631</xdr:rowOff>
    </xdr:from>
    <xdr:to>
      <xdr:col>17</xdr:col>
      <xdr:colOff>220980</xdr:colOff>
      <xdr:row>5</xdr:row>
      <xdr:rowOff>106680</xdr:rowOff>
    </xdr:to>
    <xdr:sp macro="" textlink="">
      <xdr:nvSpPr>
        <xdr:cNvPr id="11" name="Rectangle : coins arrondis 10">
          <a:extLst>
            <a:ext uri="{FF2B5EF4-FFF2-40B4-BE49-F238E27FC236}">
              <a16:creationId xmlns:a16="http://schemas.microsoft.com/office/drawing/2014/main" id="{52B7E5EB-5AE8-4D95-B84C-D1C68EF521CD}"/>
            </a:ext>
          </a:extLst>
        </xdr:cNvPr>
        <xdr:cNvSpPr/>
      </xdr:nvSpPr>
      <xdr:spPr>
        <a:xfrm>
          <a:off x="12085320" y="776151"/>
          <a:ext cx="1607820" cy="244929"/>
        </a:xfrm>
        <a:prstGeom prst="roundRect">
          <a:avLst/>
        </a:prstGeom>
        <a:solidFill>
          <a:schemeClr val="bg1">
            <a:lumMod val="95000"/>
          </a:schemeClr>
        </a:solidFill>
        <a:ln>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500" b="1">
              <a:solidFill>
                <a:schemeClr val="bg1">
                  <a:lumMod val="50000"/>
                </a:schemeClr>
              </a:solidFill>
            </a:rPr>
            <a:t>Base</a:t>
          </a:r>
          <a:r>
            <a:rPr lang="fr-FR" sz="1500" b="1" baseline="0">
              <a:solidFill>
                <a:schemeClr val="bg1">
                  <a:lumMod val="50000"/>
                </a:schemeClr>
              </a:solidFill>
            </a:rPr>
            <a:t> de données </a:t>
          </a:r>
          <a:endParaRPr lang="fr-FR" sz="1500" b="1">
            <a:solidFill>
              <a:schemeClr val="bg1">
                <a:lumMod val="50000"/>
              </a:schemeClr>
            </a:solidFill>
          </a:endParaRPr>
        </a:p>
      </xdr:txBody>
    </xdr:sp>
    <xdr:clientData/>
  </xdr:twoCellAnchor>
  <xdr:twoCellAnchor editAs="oneCell">
    <xdr:from>
      <xdr:col>16</xdr:col>
      <xdr:colOff>656720</xdr:colOff>
      <xdr:row>4</xdr:row>
      <xdr:rowOff>146247</xdr:rowOff>
    </xdr:from>
    <xdr:to>
      <xdr:col>17</xdr:col>
      <xdr:colOff>240996</xdr:colOff>
      <xdr:row>6</xdr:row>
      <xdr:rowOff>157243</xdr:rowOff>
    </xdr:to>
    <xdr:pic>
      <xdr:nvPicPr>
        <xdr:cNvPr id="12" name="Graphique 11" descr="Flèche : incurvée dans le sens des aiguilles d’une montre avec un remplissage uni">
          <a:extLst>
            <a:ext uri="{FF2B5EF4-FFF2-40B4-BE49-F238E27FC236}">
              <a16:creationId xmlns:a16="http://schemas.microsoft.com/office/drawing/2014/main" id="{F119862E-4BFA-4988-BB4B-1D0C1724CCDA}"/>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 uri="{96DAC541-7B7A-43D3-8B79-37D633B846F1}">
              <asvg:svgBlip xmlns:asvg="http://schemas.microsoft.com/office/drawing/2016/SVG/main" r:embed="rId9"/>
            </a:ext>
          </a:extLst>
        </a:blip>
        <a:stretch>
          <a:fillRect/>
        </a:stretch>
      </xdr:blipFill>
      <xdr:spPr>
        <a:xfrm rot="7685067">
          <a:off x="13336400" y="877767"/>
          <a:ext cx="376756" cy="376756"/>
        </a:xfrm>
        <a:prstGeom prst="rect">
          <a:avLst/>
        </a:prstGeom>
      </xdr:spPr>
    </xdr:pic>
    <xdr:clientData/>
  </xdr:twoCellAnchor>
  <xdr:twoCellAnchor editAs="oneCell">
    <xdr:from>
      <xdr:col>17</xdr:col>
      <xdr:colOff>198120</xdr:colOff>
      <xdr:row>4</xdr:row>
      <xdr:rowOff>22860</xdr:rowOff>
    </xdr:from>
    <xdr:to>
      <xdr:col>17</xdr:col>
      <xdr:colOff>698640</xdr:colOff>
      <xdr:row>6</xdr:row>
      <xdr:rowOff>157620</xdr:rowOff>
    </xdr:to>
    <xdr:pic>
      <xdr:nvPicPr>
        <xdr:cNvPr id="31" name="Graphique 30" descr="Engrenage avec un remplissage uni">
          <a:hlinkClick xmlns:r="http://schemas.openxmlformats.org/officeDocument/2006/relationships" r:id="rId10"/>
          <a:extLst>
            <a:ext uri="{FF2B5EF4-FFF2-40B4-BE49-F238E27FC236}">
              <a16:creationId xmlns:a16="http://schemas.microsoft.com/office/drawing/2014/main" id="{B037CC1B-2C8E-4859-BDB1-D93F8EA3FDA5}"/>
            </a:ext>
          </a:extLst>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 uri="{96DAC541-7B7A-43D3-8B79-37D633B846F1}">
              <asvg:svgBlip xmlns:asvg="http://schemas.microsoft.com/office/drawing/2016/SVG/main" r:embed="rId12"/>
            </a:ext>
          </a:extLst>
        </a:blip>
        <a:stretch>
          <a:fillRect/>
        </a:stretch>
      </xdr:blipFill>
      <xdr:spPr>
        <a:xfrm>
          <a:off x="13670280" y="754380"/>
          <a:ext cx="500520" cy="500520"/>
        </a:xfrm>
        <a:prstGeom prst="rect">
          <a:avLst/>
        </a:prstGeom>
      </xdr:spPr>
    </xdr:pic>
    <xdr:clientData/>
  </xdr:twoCellAnchor>
  <xdr:twoCellAnchor editAs="oneCell">
    <xdr:from>
      <xdr:col>7</xdr:col>
      <xdr:colOff>426720</xdr:colOff>
      <xdr:row>24</xdr:row>
      <xdr:rowOff>175260</xdr:rowOff>
    </xdr:from>
    <xdr:to>
      <xdr:col>10</xdr:col>
      <xdr:colOff>335280</xdr:colOff>
      <xdr:row>35</xdr:row>
      <xdr:rowOff>175259</xdr:rowOff>
    </xdr:to>
    <mc:AlternateContent xmlns:mc="http://schemas.openxmlformats.org/markup-compatibility/2006" xmlns:a14="http://schemas.microsoft.com/office/drawing/2010/main">
      <mc:Choice Requires="a14">
        <xdr:graphicFrame macro="">
          <xdr:nvGraphicFramePr>
            <xdr:cNvPr id="21" name="MOIS 1">
              <a:extLst>
                <a:ext uri="{FF2B5EF4-FFF2-40B4-BE49-F238E27FC236}">
                  <a16:creationId xmlns:a16="http://schemas.microsoft.com/office/drawing/2014/main" id="{55805028-A9D0-4146-AF71-48DCBD3E2C97}"/>
                </a:ext>
              </a:extLst>
            </xdr:cNvPr>
            <xdr:cNvGraphicFramePr>
              <a:graphicFrameLocks noMove="1" noResize="1"/>
            </xdr:cNvGraphicFramePr>
          </xdr:nvGraphicFramePr>
          <xdr:xfrm>
            <a:off x="0" y="0"/>
            <a:ext cx="0" cy="0"/>
          </xdr:xfrm>
          <a:graphic>
            <a:graphicData uri="http://schemas.microsoft.com/office/drawing/2010/slicer">
              <sle:slicer xmlns:sle="http://schemas.microsoft.com/office/drawing/2010/slicer" name="MOIS 1"/>
            </a:graphicData>
          </a:graphic>
        </xdr:graphicFrame>
      </mc:Choice>
      <mc:Fallback xmlns="">
        <xdr:sp macro="" textlink="">
          <xdr:nvSpPr>
            <xdr:cNvPr id="0" name=""/>
            <xdr:cNvSpPr>
              <a:spLocks noTextEdit="1"/>
            </xdr:cNvSpPr>
          </xdr:nvSpPr>
          <xdr:spPr>
            <a:xfrm>
              <a:off x="5974080" y="4564380"/>
              <a:ext cx="2286000" cy="2011679"/>
            </a:xfrm>
            <a:prstGeom prst="rect">
              <a:avLst/>
            </a:prstGeom>
            <a:solidFill>
              <a:prstClr val="white"/>
            </a:solidFill>
            <a:ln w="1">
              <a:solidFill>
                <a:prstClr val="green"/>
              </a:solidFill>
            </a:ln>
          </xdr:spPr>
          <xdr:txBody>
            <a:bodyPr vertOverflow="clip" horzOverflow="clip"/>
            <a:lstStyle/>
            <a:p>
              <a:r>
                <a:rPr lang="fr-FR" sz="1100"/>
                <a:t>Cette forme représente un segment. Les segments sont pris en charge dans Excel 2010 ou version ultérieure.
En revanche, si la forme a été modifiée dans une version précédente d’Excel, ou si le classeur a été enregistré dans Excel 2003 ou une version précédente, vous ne pouvez pas utiliser le segment.</a:t>
              </a:r>
            </a:p>
          </xdr:txBody>
        </xdr:sp>
      </mc:Fallback>
    </mc:AlternateContent>
    <xdr:clientData fLocksWithSheet="0"/>
  </xdr:twoCellAnchor>
  <xdr:twoCellAnchor editAs="oneCell">
    <xdr:from>
      <xdr:col>7</xdr:col>
      <xdr:colOff>441960</xdr:colOff>
      <xdr:row>14</xdr:row>
      <xdr:rowOff>99060</xdr:rowOff>
    </xdr:from>
    <xdr:to>
      <xdr:col>10</xdr:col>
      <xdr:colOff>342900</xdr:colOff>
      <xdr:row>24</xdr:row>
      <xdr:rowOff>114299</xdr:rowOff>
    </xdr:to>
    <mc:AlternateContent xmlns:mc="http://schemas.openxmlformats.org/markup-compatibility/2006" xmlns:a14="http://schemas.microsoft.com/office/drawing/2010/main">
      <mc:Choice Requires="a14">
        <xdr:graphicFrame macro="">
          <xdr:nvGraphicFramePr>
            <xdr:cNvPr id="22" name="ANNÉE 1">
              <a:extLst>
                <a:ext uri="{FF2B5EF4-FFF2-40B4-BE49-F238E27FC236}">
                  <a16:creationId xmlns:a16="http://schemas.microsoft.com/office/drawing/2014/main" id="{0046E6D0-A2A6-48C7-9680-5B034AA58AA2}"/>
                </a:ext>
              </a:extLst>
            </xdr:cNvPr>
            <xdr:cNvGraphicFramePr>
              <a:graphicFrameLocks noMove="1" noResize="1"/>
            </xdr:cNvGraphicFramePr>
          </xdr:nvGraphicFramePr>
          <xdr:xfrm>
            <a:off x="0" y="0"/>
            <a:ext cx="0" cy="0"/>
          </xdr:xfrm>
          <a:graphic>
            <a:graphicData uri="http://schemas.microsoft.com/office/drawing/2010/slicer">
              <sle:slicer xmlns:sle="http://schemas.microsoft.com/office/drawing/2010/slicer" name="ANNÉE 1"/>
            </a:graphicData>
          </a:graphic>
        </xdr:graphicFrame>
      </mc:Choice>
      <mc:Fallback xmlns="">
        <xdr:sp macro="" textlink="">
          <xdr:nvSpPr>
            <xdr:cNvPr id="0" name=""/>
            <xdr:cNvSpPr>
              <a:spLocks noTextEdit="1"/>
            </xdr:cNvSpPr>
          </xdr:nvSpPr>
          <xdr:spPr>
            <a:xfrm>
              <a:off x="5989320" y="2659380"/>
              <a:ext cx="2278380" cy="1844039"/>
            </a:xfrm>
            <a:prstGeom prst="rect">
              <a:avLst/>
            </a:prstGeom>
            <a:solidFill>
              <a:prstClr val="white"/>
            </a:solidFill>
            <a:ln w="1">
              <a:solidFill>
                <a:prstClr val="green"/>
              </a:solidFill>
            </a:ln>
          </xdr:spPr>
          <xdr:txBody>
            <a:bodyPr vertOverflow="clip" horzOverflow="clip"/>
            <a:lstStyle/>
            <a:p>
              <a:r>
                <a:rPr lang="fr-FR" sz="1100"/>
                <a:t>Cette forme représente un segment. Les segments sont pris en charge dans Excel 2010 ou version ultérieure.
En revanche, si la forme a été modifiée dans une version précédente d’Excel, ou si le classeur a été enregistré dans Excel 2003 ou une version précédente, vous ne pouvez pas utiliser le segment.</a:t>
              </a:r>
            </a:p>
          </xdr:txBody>
        </xdr:sp>
      </mc:Fallback>
    </mc:AlternateContent>
    <xdr:clientData fLocksWithSheet="0"/>
  </xdr:twoCellAnchor>
  <xdr:twoCellAnchor>
    <xdr:from>
      <xdr:col>0</xdr:col>
      <xdr:colOff>0</xdr:colOff>
      <xdr:row>13</xdr:row>
      <xdr:rowOff>91440</xdr:rowOff>
    </xdr:from>
    <xdr:to>
      <xdr:col>7</xdr:col>
      <xdr:colOff>434340</xdr:colOff>
      <xdr:row>36</xdr:row>
      <xdr:rowOff>114300</xdr:rowOff>
    </xdr:to>
    <xdr:graphicFrame macro="">
      <xdr:nvGraphicFramePr>
        <xdr:cNvPr id="32" name="Evolution_conso_tot_EAU(8)">
          <a:extLst>
            <a:ext uri="{FF2B5EF4-FFF2-40B4-BE49-F238E27FC236}">
              <a16:creationId xmlns:a16="http://schemas.microsoft.com/office/drawing/2014/main" id="{7E65001E-BF35-4235-9ABC-A51ACED7E97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10</xdr:col>
      <xdr:colOff>365760</xdr:colOff>
      <xdr:row>13</xdr:row>
      <xdr:rowOff>129540</xdr:rowOff>
    </xdr:from>
    <xdr:to>
      <xdr:col>14</xdr:col>
      <xdr:colOff>556260</xdr:colOff>
      <xdr:row>36</xdr:row>
      <xdr:rowOff>83820</xdr:rowOff>
    </xdr:to>
    <xdr:graphicFrame macro="">
      <xdr:nvGraphicFramePr>
        <xdr:cNvPr id="33" name="Histo_conso_tot_EAU(9)">
          <a:extLst>
            <a:ext uri="{FF2B5EF4-FFF2-40B4-BE49-F238E27FC236}">
              <a16:creationId xmlns:a16="http://schemas.microsoft.com/office/drawing/2014/main" id="{76A69A5A-9A5B-4711-933E-2740BC80CD8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14</xdr:col>
      <xdr:colOff>53340</xdr:colOff>
      <xdr:row>13</xdr:row>
      <xdr:rowOff>129540</xdr:rowOff>
    </xdr:from>
    <xdr:to>
      <xdr:col>17</xdr:col>
      <xdr:colOff>708660</xdr:colOff>
      <xdr:row>36</xdr:row>
      <xdr:rowOff>83820</xdr:rowOff>
    </xdr:to>
    <xdr:graphicFrame macro="">
      <xdr:nvGraphicFramePr>
        <xdr:cNvPr id="34" name="Histo_cout_conso_tot_EAU(10)">
          <a:extLst>
            <a:ext uri="{FF2B5EF4-FFF2-40B4-BE49-F238E27FC236}">
              <a16:creationId xmlns:a16="http://schemas.microsoft.com/office/drawing/2014/main" id="{4CB8D3CC-DF77-4F37-98E3-9F82BF84D3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0</xdr:col>
      <xdr:colOff>0</xdr:colOff>
      <xdr:row>38</xdr:row>
      <xdr:rowOff>175260</xdr:rowOff>
    </xdr:from>
    <xdr:to>
      <xdr:col>9</xdr:col>
      <xdr:colOff>7620</xdr:colOff>
      <xdr:row>64</xdr:row>
      <xdr:rowOff>0</xdr:rowOff>
    </xdr:to>
    <xdr:graphicFrame macro="">
      <xdr:nvGraphicFramePr>
        <xdr:cNvPr id="35" name="Histo_conso_postes_EAU(11)">
          <a:extLst>
            <a:ext uri="{FF2B5EF4-FFF2-40B4-BE49-F238E27FC236}">
              <a16:creationId xmlns:a16="http://schemas.microsoft.com/office/drawing/2014/main" id="{7C5D19AA-C472-477C-A4ED-74D75B03568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9</xdr:col>
      <xdr:colOff>0</xdr:colOff>
      <xdr:row>39</xdr:row>
      <xdr:rowOff>0</xdr:rowOff>
    </xdr:from>
    <xdr:to>
      <xdr:col>18</xdr:col>
      <xdr:colOff>7620</xdr:colOff>
      <xdr:row>64</xdr:row>
      <xdr:rowOff>7620</xdr:rowOff>
    </xdr:to>
    <xdr:graphicFrame macro="">
      <xdr:nvGraphicFramePr>
        <xdr:cNvPr id="36" name="Histo_cout_conso_postes_EAU(12)">
          <a:extLst>
            <a:ext uri="{FF2B5EF4-FFF2-40B4-BE49-F238E27FC236}">
              <a16:creationId xmlns:a16="http://schemas.microsoft.com/office/drawing/2014/main" id="{2D80ACA3-E61C-4BEB-A523-CB778C1AEB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0</xdr:col>
      <xdr:colOff>0</xdr:colOff>
      <xdr:row>72</xdr:row>
      <xdr:rowOff>163830</xdr:rowOff>
    </xdr:from>
    <xdr:to>
      <xdr:col>10</xdr:col>
      <xdr:colOff>662940</xdr:colOff>
      <xdr:row>105</xdr:row>
      <xdr:rowOff>7620</xdr:rowOff>
    </xdr:to>
    <xdr:graphicFrame macro="">
      <xdr:nvGraphicFramePr>
        <xdr:cNvPr id="37" name="Evolution_conso_postes_EAU(13)">
          <a:extLst>
            <a:ext uri="{FF2B5EF4-FFF2-40B4-BE49-F238E27FC236}">
              <a16:creationId xmlns:a16="http://schemas.microsoft.com/office/drawing/2014/main" id="{5CF28C78-CC9C-4885-934B-B242E4089E6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editAs="oneCell">
    <xdr:from>
      <xdr:col>0</xdr:col>
      <xdr:colOff>144780</xdr:colOff>
      <xdr:row>65</xdr:row>
      <xdr:rowOff>137160</xdr:rowOff>
    </xdr:from>
    <xdr:to>
      <xdr:col>17</xdr:col>
      <xdr:colOff>708660</xdr:colOff>
      <xdr:row>71</xdr:row>
      <xdr:rowOff>137160</xdr:rowOff>
    </xdr:to>
    <mc:AlternateContent xmlns:mc="http://schemas.openxmlformats.org/markup-compatibility/2006" xmlns:tsle="http://schemas.microsoft.com/office/drawing/2012/timeslicer">
      <mc:Choice Requires="tsle">
        <xdr:graphicFrame macro="">
          <xdr:nvGraphicFramePr>
            <xdr:cNvPr id="38" name="Mois/Année  1">
              <a:extLst>
                <a:ext uri="{FF2B5EF4-FFF2-40B4-BE49-F238E27FC236}">
                  <a16:creationId xmlns:a16="http://schemas.microsoft.com/office/drawing/2014/main" id="{7A5872C0-2614-415A-A87D-1B04FEA433D6}"/>
                </a:ext>
              </a:extLst>
            </xdr:cNvPr>
            <xdr:cNvGraphicFramePr/>
          </xdr:nvGraphicFramePr>
          <xdr:xfrm>
            <a:off x="0" y="0"/>
            <a:ext cx="0" cy="0"/>
          </xdr:xfrm>
          <a:graphic>
            <a:graphicData uri="http://schemas.microsoft.com/office/drawing/2012/timeslicer">
              <tsle:timeslicer name="Mois/Année  1"/>
            </a:graphicData>
          </a:graphic>
        </xdr:graphicFrame>
      </mc:Choice>
      <mc:Fallback xmlns="">
        <xdr:sp macro="" textlink="">
          <xdr:nvSpPr>
            <xdr:cNvPr id="0" name=""/>
            <xdr:cNvSpPr>
              <a:spLocks noTextEdit="1"/>
            </xdr:cNvSpPr>
          </xdr:nvSpPr>
          <xdr:spPr>
            <a:xfrm>
              <a:off x="144780" y="12024360"/>
              <a:ext cx="14036040" cy="1097280"/>
            </a:xfrm>
            <a:prstGeom prst="rect">
              <a:avLst/>
            </a:prstGeom>
            <a:solidFill>
              <a:prstClr val="white"/>
            </a:solidFill>
            <a:ln w="1">
              <a:solidFill>
                <a:prstClr val="green"/>
              </a:solidFill>
            </a:ln>
          </xdr:spPr>
          <xdr:txBody>
            <a:bodyPr vertOverflow="clip" horzOverflow="clip"/>
            <a:lstStyle/>
            <a:p>
              <a:r>
                <a:rPr lang="fr-FR" sz="1100"/>
                <a:t>Chronologie : fonctionne dans Excel 2013 ou version ultérieure. Ne pas déplacer ou redimensionner.</a:t>
              </a:r>
            </a:p>
          </xdr:txBody>
        </xdr:sp>
      </mc:Fallback>
    </mc:AlternateContent>
    <xdr:clientData fLocksWithSheet="0"/>
  </xdr:twoCellAnchor>
  <xdr:twoCellAnchor>
    <xdr:from>
      <xdr:col>10</xdr:col>
      <xdr:colOff>655320</xdr:colOff>
      <xdr:row>72</xdr:row>
      <xdr:rowOff>175260</xdr:rowOff>
    </xdr:from>
    <xdr:to>
      <xdr:col>18</xdr:col>
      <xdr:colOff>0</xdr:colOff>
      <xdr:row>105</xdr:row>
      <xdr:rowOff>3810</xdr:rowOff>
    </xdr:to>
    <xdr:graphicFrame macro="">
      <xdr:nvGraphicFramePr>
        <xdr:cNvPr id="39" name="Secteur_conso_postes_EAU(14)">
          <a:extLst>
            <a:ext uri="{FF2B5EF4-FFF2-40B4-BE49-F238E27FC236}">
              <a16:creationId xmlns:a16="http://schemas.microsoft.com/office/drawing/2014/main" id="{B13D0D62-DFA0-4599-9A93-7C07E35076F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5</xdr:col>
      <xdr:colOff>236220</xdr:colOff>
      <xdr:row>36</xdr:row>
      <xdr:rowOff>97971</xdr:rowOff>
    </xdr:from>
    <xdr:to>
      <xdr:col>12</xdr:col>
      <xdr:colOff>243840</xdr:colOff>
      <xdr:row>38</xdr:row>
      <xdr:rowOff>121920</xdr:rowOff>
    </xdr:to>
    <xdr:sp macro="" textlink="">
      <xdr:nvSpPr>
        <xdr:cNvPr id="41" name="Rectangle : coins arrondis 40">
          <a:extLst>
            <a:ext uri="{FF2B5EF4-FFF2-40B4-BE49-F238E27FC236}">
              <a16:creationId xmlns:a16="http://schemas.microsoft.com/office/drawing/2014/main" id="{6262A2CA-D89A-4445-BD47-33596EB29543}"/>
            </a:ext>
          </a:extLst>
        </xdr:cNvPr>
        <xdr:cNvSpPr/>
      </xdr:nvSpPr>
      <xdr:spPr>
        <a:xfrm>
          <a:off x="4198620" y="6681651"/>
          <a:ext cx="5554980" cy="389709"/>
        </a:xfrm>
        <a:prstGeom prst="roundRect">
          <a:avLst/>
        </a:prstGeom>
        <a:solidFill>
          <a:schemeClr val="bg1">
            <a:lumMod val="95000"/>
          </a:schemeClr>
        </a:solidFill>
        <a:ln>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800" b="1">
              <a:solidFill>
                <a:schemeClr val="bg1">
                  <a:lumMod val="50000"/>
                </a:schemeClr>
              </a:solidFill>
            </a:rPr>
            <a:t>Consommation</a:t>
          </a:r>
          <a:r>
            <a:rPr lang="fr-FR" sz="1800" b="1" baseline="0">
              <a:solidFill>
                <a:schemeClr val="bg1">
                  <a:lumMod val="50000"/>
                </a:schemeClr>
              </a:solidFill>
            </a:rPr>
            <a:t> totale d'eau par poste</a:t>
          </a:r>
          <a:endParaRPr lang="fr-FR" sz="1800" b="1">
            <a:solidFill>
              <a:schemeClr val="bg1">
                <a:lumMod val="50000"/>
              </a:schemeClr>
            </a:solidFill>
          </a:endParaRPr>
        </a:p>
      </xdr:txBody>
    </xdr:sp>
    <xdr:clientData/>
  </xdr:twoCellAnchor>
  <xdr:twoCellAnchor>
    <xdr:from>
      <xdr:col>5</xdr:col>
      <xdr:colOff>228600</xdr:colOff>
      <xdr:row>63</xdr:row>
      <xdr:rowOff>59871</xdr:rowOff>
    </xdr:from>
    <xdr:to>
      <xdr:col>12</xdr:col>
      <xdr:colOff>236220</xdr:colOff>
      <xdr:row>65</xdr:row>
      <xdr:rowOff>83820</xdr:rowOff>
    </xdr:to>
    <xdr:sp macro="" textlink="">
      <xdr:nvSpPr>
        <xdr:cNvPr id="42" name="Rectangle : coins arrondis 41">
          <a:extLst>
            <a:ext uri="{FF2B5EF4-FFF2-40B4-BE49-F238E27FC236}">
              <a16:creationId xmlns:a16="http://schemas.microsoft.com/office/drawing/2014/main" id="{F5CA9E04-E7A0-41B2-9C94-D8962DADB280}"/>
            </a:ext>
          </a:extLst>
        </xdr:cNvPr>
        <xdr:cNvSpPr/>
      </xdr:nvSpPr>
      <xdr:spPr>
        <a:xfrm>
          <a:off x="4191000" y="11581311"/>
          <a:ext cx="5554980" cy="389709"/>
        </a:xfrm>
        <a:prstGeom prst="roundRect">
          <a:avLst/>
        </a:prstGeom>
        <a:solidFill>
          <a:schemeClr val="bg1">
            <a:lumMod val="95000"/>
          </a:schemeClr>
        </a:solidFill>
        <a:ln>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800" b="1">
              <a:solidFill>
                <a:schemeClr val="bg1">
                  <a:lumMod val="50000"/>
                </a:schemeClr>
              </a:solidFill>
            </a:rPr>
            <a:t>Consommation d'eau</a:t>
          </a:r>
          <a:r>
            <a:rPr lang="fr-FR" sz="1800" b="1" baseline="0">
              <a:solidFill>
                <a:schemeClr val="bg1">
                  <a:lumMod val="50000"/>
                </a:schemeClr>
              </a:solidFill>
            </a:rPr>
            <a:t> des postes par période</a:t>
          </a:r>
          <a:endParaRPr lang="fr-FR" sz="1800" b="1">
            <a:solidFill>
              <a:schemeClr val="bg1">
                <a:lumMod val="50000"/>
              </a:schemeClr>
            </a:solidFill>
          </a:endParaRPr>
        </a:p>
      </xdr:txBody>
    </xdr:sp>
    <xdr:clientData/>
  </xdr:twoCellAnchor>
  <xdr:twoCellAnchor>
    <xdr:from>
      <xdr:col>0</xdr:col>
      <xdr:colOff>0</xdr:colOff>
      <xdr:row>12</xdr:row>
      <xdr:rowOff>173355</xdr:rowOff>
    </xdr:from>
    <xdr:to>
      <xdr:col>0</xdr:col>
      <xdr:colOff>502920</xdr:colOff>
      <xdr:row>15</xdr:row>
      <xdr:rowOff>167640</xdr:rowOff>
    </xdr:to>
    <xdr:sp macro="" textlink="">
      <xdr:nvSpPr>
        <xdr:cNvPr id="43" name="ZoneTexte 42">
          <a:extLst>
            <a:ext uri="{FF2B5EF4-FFF2-40B4-BE49-F238E27FC236}">
              <a16:creationId xmlns:a16="http://schemas.microsoft.com/office/drawing/2014/main" id="{C1996BDF-295F-41A7-AB36-D729C508D36F}"/>
            </a:ext>
          </a:extLst>
        </xdr:cNvPr>
        <xdr:cNvSpPr txBox="1"/>
      </xdr:nvSpPr>
      <xdr:spPr>
        <a:xfrm>
          <a:off x="0" y="2367915"/>
          <a:ext cx="502920" cy="542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b="1"/>
            <a:t>(8)</a:t>
          </a:r>
        </a:p>
      </xdr:txBody>
    </xdr:sp>
    <xdr:clientData/>
  </xdr:twoCellAnchor>
  <xdr:twoCellAnchor>
    <xdr:from>
      <xdr:col>10</xdr:col>
      <xdr:colOff>407670</xdr:colOff>
      <xdr:row>13</xdr:row>
      <xdr:rowOff>81915</xdr:rowOff>
    </xdr:from>
    <xdr:to>
      <xdr:col>11</xdr:col>
      <xdr:colOff>116205</xdr:colOff>
      <xdr:row>16</xdr:row>
      <xdr:rowOff>76200</xdr:rowOff>
    </xdr:to>
    <xdr:sp macro="" textlink="">
      <xdr:nvSpPr>
        <xdr:cNvPr id="44" name="ZoneTexte 43">
          <a:extLst>
            <a:ext uri="{FF2B5EF4-FFF2-40B4-BE49-F238E27FC236}">
              <a16:creationId xmlns:a16="http://schemas.microsoft.com/office/drawing/2014/main" id="{B95E3843-7DB7-4266-84BD-3F21AEA170AD}"/>
            </a:ext>
          </a:extLst>
        </xdr:cNvPr>
        <xdr:cNvSpPr txBox="1"/>
      </xdr:nvSpPr>
      <xdr:spPr>
        <a:xfrm>
          <a:off x="8332470" y="2459355"/>
          <a:ext cx="501015" cy="542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b="1"/>
            <a:t>(9)</a:t>
          </a:r>
        </a:p>
      </xdr:txBody>
    </xdr:sp>
    <xdr:clientData/>
  </xdr:twoCellAnchor>
  <xdr:twoCellAnchor>
    <xdr:from>
      <xdr:col>17</xdr:col>
      <xdr:colOff>287655</xdr:colOff>
      <xdr:row>13</xdr:row>
      <xdr:rowOff>19050</xdr:rowOff>
    </xdr:from>
    <xdr:to>
      <xdr:col>17</xdr:col>
      <xdr:colOff>790575</xdr:colOff>
      <xdr:row>16</xdr:row>
      <xdr:rowOff>13335</xdr:rowOff>
    </xdr:to>
    <xdr:sp macro="" textlink="">
      <xdr:nvSpPr>
        <xdr:cNvPr id="45" name="ZoneTexte 44">
          <a:extLst>
            <a:ext uri="{FF2B5EF4-FFF2-40B4-BE49-F238E27FC236}">
              <a16:creationId xmlns:a16="http://schemas.microsoft.com/office/drawing/2014/main" id="{DE10BA73-F8FC-47F1-9B96-5CAC0D9453E5}"/>
            </a:ext>
          </a:extLst>
        </xdr:cNvPr>
        <xdr:cNvSpPr txBox="1"/>
      </xdr:nvSpPr>
      <xdr:spPr>
        <a:xfrm>
          <a:off x="13759815" y="2396490"/>
          <a:ext cx="502920" cy="542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b="1"/>
            <a:t>(10)</a:t>
          </a:r>
        </a:p>
      </xdr:txBody>
    </xdr:sp>
    <xdr:clientData/>
  </xdr:twoCellAnchor>
  <xdr:twoCellAnchor>
    <xdr:from>
      <xdr:col>0</xdr:col>
      <xdr:colOff>0</xdr:colOff>
      <xdr:row>38</xdr:row>
      <xdr:rowOff>19050</xdr:rowOff>
    </xdr:from>
    <xdr:to>
      <xdr:col>0</xdr:col>
      <xdr:colOff>502920</xdr:colOff>
      <xdr:row>41</xdr:row>
      <xdr:rowOff>13335</xdr:rowOff>
    </xdr:to>
    <xdr:sp macro="" textlink="">
      <xdr:nvSpPr>
        <xdr:cNvPr id="46" name="ZoneTexte 45">
          <a:extLst>
            <a:ext uri="{FF2B5EF4-FFF2-40B4-BE49-F238E27FC236}">
              <a16:creationId xmlns:a16="http://schemas.microsoft.com/office/drawing/2014/main" id="{E656085D-EA4F-4277-99F8-5F1EB9D74A7A}"/>
            </a:ext>
          </a:extLst>
        </xdr:cNvPr>
        <xdr:cNvSpPr txBox="1"/>
      </xdr:nvSpPr>
      <xdr:spPr>
        <a:xfrm>
          <a:off x="0" y="6968490"/>
          <a:ext cx="502920" cy="542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b="1"/>
            <a:t>(11)</a:t>
          </a:r>
        </a:p>
      </xdr:txBody>
    </xdr:sp>
    <xdr:clientData/>
  </xdr:twoCellAnchor>
  <xdr:twoCellAnchor>
    <xdr:from>
      <xdr:col>17</xdr:col>
      <xdr:colOff>323850</xdr:colOff>
      <xdr:row>38</xdr:row>
      <xdr:rowOff>36195</xdr:rowOff>
    </xdr:from>
    <xdr:to>
      <xdr:col>18</xdr:col>
      <xdr:colOff>34290</xdr:colOff>
      <xdr:row>41</xdr:row>
      <xdr:rowOff>30480</xdr:rowOff>
    </xdr:to>
    <xdr:sp macro="" textlink="">
      <xdr:nvSpPr>
        <xdr:cNvPr id="47" name="ZoneTexte 46">
          <a:extLst>
            <a:ext uri="{FF2B5EF4-FFF2-40B4-BE49-F238E27FC236}">
              <a16:creationId xmlns:a16="http://schemas.microsoft.com/office/drawing/2014/main" id="{9F691A90-80A6-4F87-AABE-84B2C7568C56}"/>
            </a:ext>
          </a:extLst>
        </xdr:cNvPr>
        <xdr:cNvSpPr txBox="1"/>
      </xdr:nvSpPr>
      <xdr:spPr>
        <a:xfrm>
          <a:off x="13796010" y="6985635"/>
          <a:ext cx="502920" cy="542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b="1"/>
            <a:t>(12)</a:t>
          </a:r>
        </a:p>
      </xdr:txBody>
    </xdr:sp>
    <xdr:clientData/>
  </xdr:twoCellAnchor>
  <xdr:twoCellAnchor>
    <xdr:from>
      <xdr:col>0</xdr:col>
      <xdr:colOff>0</xdr:colOff>
      <xdr:row>72</xdr:row>
      <xdr:rowOff>161925</xdr:rowOff>
    </xdr:from>
    <xdr:to>
      <xdr:col>0</xdr:col>
      <xdr:colOff>502920</xdr:colOff>
      <xdr:row>75</xdr:row>
      <xdr:rowOff>156210</xdr:rowOff>
    </xdr:to>
    <xdr:sp macro="" textlink="">
      <xdr:nvSpPr>
        <xdr:cNvPr id="48" name="ZoneTexte 47">
          <a:extLst>
            <a:ext uri="{FF2B5EF4-FFF2-40B4-BE49-F238E27FC236}">
              <a16:creationId xmlns:a16="http://schemas.microsoft.com/office/drawing/2014/main" id="{61574BF2-09BA-42F2-B540-ACA05245218B}"/>
            </a:ext>
          </a:extLst>
        </xdr:cNvPr>
        <xdr:cNvSpPr txBox="1"/>
      </xdr:nvSpPr>
      <xdr:spPr>
        <a:xfrm>
          <a:off x="0" y="13329285"/>
          <a:ext cx="502920" cy="542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b="1"/>
            <a:t>(13)</a:t>
          </a:r>
        </a:p>
      </xdr:txBody>
    </xdr:sp>
    <xdr:clientData/>
  </xdr:twoCellAnchor>
  <xdr:twoCellAnchor>
    <xdr:from>
      <xdr:col>17</xdr:col>
      <xdr:colOff>323850</xdr:colOff>
      <xdr:row>72</xdr:row>
      <xdr:rowOff>154305</xdr:rowOff>
    </xdr:from>
    <xdr:to>
      <xdr:col>18</xdr:col>
      <xdr:colOff>34290</xdr:colOff>
      <xdr:row>75</xdr:row>
      <xdr:rowOff>148590</xdr:rowOff>
    </xdr:to>
    <xdr:sp macro="" textlink="">
      <xdr:nvSpPr>
        <xdr:cNvPr id="49" name="ZoneTexte 48">
          <a:extLst>
            <a:ext uri="{FF2B5EF4-FFF2-40B4-BE49-F238E27FC236}">
              <a16:creationId xmlns:a16="http://schemas.microsoft.com/office/drawing/2014/main" id="{2473D893-214C-49D9-98ED-DF4D09F0AEA6}"/>
            </a:ext>
          </a:extLst>
        </xdr:cNvPr>
        <xdr:cNvSpPr txBox="1"/>
      </xdr:nvSpPr>
      <xdr:spPr>
        <a:xfrm>
          <a:off x="13796010" y="13321665"/>
          <a:ext cx="502920" cy="542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b="1"/>
            <a:t>(14)</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21</xdr:col>
      <xdr:colOff>1988820</xdr:colOff>
      <xdr:row>7</xdr:row>
      <xdr:rowOff>15240</xdr:rowOff>
    </xdr:from>
    <xdr:to>
      <xdr:col>22</xdr:col>
      <xdr:colOff>1965960</xdr:colOff>
      <xdr:row>13</xdr:row>
      <xdr:rowOff>15240</xdr:rowOff>
    </xdr:to>
    <xdr:grpSp>
      <xdr:nvGrpSpPr>
        <xdr:cNvPr id="6" name="Groupe 5">
          <a:hlinkClick xmlns:r="http://schemas.openxmlformats.org/officeDocument/2006/relationships" r:id="rId1"/>
          <a:extLst>
            <a:ext uri="{FF2B5EF4-FFF2-40B4-BE49-F238E27FC236}">
              <a16:creationId xmlns:a16="http://schemas.microsoft.com/office/drawing/2014/main" id="{9213AAE5-FB85-4667-B2C1-623E3D7145D2}"/>
            </a:ext>
          </a:extLst>
        </xdr:cNvPr>
        <xdr:cNvGrpSpPr/>
      </xdr:nvGrpSpPr>
      <xdr:grpSpPr>
        <a:xfrm>
          <a:off x="44565570" y="1348740"/>
          <a:ext cx="2025015" cy="1143000"/>
          <a:chOff x="46024800" y="1188720"/>
          <a:chExt cx="2087880" cy="1097280"/>
        </a:xfrm>
      </xdr:grpSpPr>
      <xdr:sp macro="" textlink="">
        <xdr:nvSpPr>
          <xdr:cNvPr id="7" name="ZoneTexte 6">
            <a:extLst>
              <a:ext uri="{FF2B5EF4-FFF2-40B4-BE49-F238E27FC236}">
                <a16:creationId xmlns:a16="http://schemas.microsoft.com/office/drawing/2014/main" id="{5CE9B2DA-4306-4B7C-5ADF-47335B36CB15}"/>
              </a:ext>
            </a:extLst>
          </xdr:cNvPr>
          <xdr:cNvSpPr txBox="1"/>
        </xdr:nvSpPr>
        <xdr:spPr>
          <a:xfrm>
            <a:off x="46024800" y="1562100"/>
            <a:ext cx="2087880" cy="723900"/>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100" b="1" baseline="0">
                <a:solidFill>
                  <a:schemeClr val="tx1"/>
                </a:solidFill>
              </a:rPr>
              <a:t>Cliquez ici pour être redirigez afin d'entrée une estimation du coût de consommation</a:t>
            </a:r>
          </a:p>
          <a:p>
            <a:endParaRPr lang="fr-FR" sz="1100" baseline="0"/>
          </a:p>
        </xdr:txBody>
      </xdr:sp>
      <xdr:pic>
        <xdr:nvPicPr>
          <xdr:cNvPr id="8" name="Graphique 7" descr="Avertissement avec un remplissage uni">
            <a:extLst>
              <a:ext uri="{FF2B5EF4-FFF2-40B4-BE49-F238E27FC236}">
                <a16:creationId xmlns:a16="http://schemas.microsoft.com/office/drawing/2014/main" id="{9705EBBB-46A7-0A99-922F-AA2AA7E1DC4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46893480" y="1188720"/>
            <a:ext cx="342900" cy="342900"/>
          </a:xfrm>
          <a:prstGeom prst="rect">
            <a:avLst/>
          </a:prstGeom>
        </xdr:spPr>
      </xdr:pic>
    </xdr:grpSp>
    <xdr:clientData/>
  </xdr:twoCellAnchor>
  <xdr:twoCellAnchor>
    <xdr:from>
      <xdr:col>0</xdr:col>
      <xdr:colOff>365760</xdr:colOff>
      <xdr:row>8</xdr:row>
      <xdr:rowOff>0</xdr:rowOff>
    </xdr:from>
    <xdr:to>
      <xdr:col>2</xdr:col>
      <xdr:colOff>389345</xdr:colOff>
      <xdr:row>10</xdr:row>
      <xdr:rowOff>106681</xdr:rowOff>
    </xdr:to>
    <xdr:sp macro="" textlink="">
      <xdr:nvSpPr>
        <xdr:cNvPr id="9" name="Rectangle : coins arrondis 8">
          <a:hlinkClick xmlns:r="http://schemas.openxmlformats.org/officeDocument/2006/relationships" r:id="rId4"/>
          <a:extLst>
            <a:ext uri="{FF2B5EF4-FFF2-40B4-BE49-F238E27FC236}">
              <a16:creationId xmlns:a16="http://schemas.microsoft.com/office/drawing/2014/main" id="{3594425D-0498-4B77-A461-1EA4038FA998}"/>
            </a:ext>
          </a:extLst>
        </xdr:cNvPr>
        <xdr:cNvSpPr/>
      </xdr:nvSpPr>
      <xdr:spPr>
        <a:xfrm>
          <a:off x="365760" y="1463040"/>
          <a:ext cx="3795485" cy="472441"/>
        </a:xfrm>
        <a:prstGeom prst="roundRect">
          <a:avLst/>
        </a:prstGeom>
        <a:gradFill flip="none" rotWithShape="1">
          <a:gsLst>
            <a:gs pos="0">
              <a:schemeClr val="accent3">
                <a:lumMod val="67000"/>
              </a:schemeClr>
            </a:gs>
            <a:gs pos="48000">
              <a:schemeClr val="accent3">
                <a:lumMod val="97000"/>
                <a:lumOff val="3000"/>
              </a:schemeClr>
            </a:gs>
            <a:gs pos="100000">
              <a:schemeClr val="accent3">
                <a:lumMod val="60000"/>
                <a:lumOff val="40000"/>
              </a:scheme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fr-FR" sz="1100" b="1" baseline="0"/>
            <a:t> CONSOMMATION EAU</a:t>
          </a:r>
          <a:endParaRPr lang="fr-FR" sz="1100" b="1"/>
        </a:p>
      </xdr:txBody>
    </xdr:sp>
    <xdr:clientData/>
  </xdr:twoCellAnchor>
  <xdr:twoCellAnchor>
    <xdr:from>
      <xdr:col>2</xdr:col>
      <xdr:colOff>586740</xdr:colOff>
      <xdr:row>4</xdr:row>
      <xdr:rowOff>82731</xdr:rowOff>
    </xdr:from>
    <xdr:to>
      <xdr:col>4</xdr:col>
      <xdr:colOff>1920240</xdr:colOff>
      <xdr:row>6</xdr:row>
      <xdr:rowOff>106680</xdr:rowOff>
    </xdr:to>
    <xdr:sp macro="" textlink="">
      <xdr:nvSpPr>
        <xdr:cNvPr id="10" name="Rectangle : coins arrondis 9">
          <a:extLst>
            <a:ext uri="{FF2B5EF4-FFF2-40B4-BE49-F238E27FC236}">
              <a16:creationId xmlns:a16="http://schemas.microsoft.com/office/drawing/2014/main" id="{30F52014-A669-432D-B56F-699B5D675318}"/>
            </a:ext>
          </a:extLst>
        </xdr:cNvPr>
        <xdr:cNvSpPr/>
      </xdr:nvSpPr>
      <xdr:spPr>
        <a:xfrm>
          <a:off x="4358640" y="814251"/>
          <a:ext cx="5554980" cy="389709"/>
        </a:xfrm>
        <a:prstGeom prst="roundRect">
          <a:avLst/>
        </a:prstGeom>
        <a:solidFill>
          <a:schemeClr val="bg1">
            <a:lumMod val="95000"/>
          </a:schemeClr>
        </a:solidFill>
        <a:ln>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800" b="1" baseline="0">
              <a:solidFill>
                <a:schemeClr val="bg1">
                  <a:lumMod val="50000"/>
                </a:schemeClr>
              </a:solidFill>
            </a:rPr>
            <a:t>BASE DE DONNÉES DES CONSOMMATIONS</a:t>
          </a:r>
          <a:endParaRPr lang="fr-FR" sz="1800" b="1">
            <a:solidFill>
              <a:schemeClr val="bg1">
                <a:lumMod val="50000"/>
              </a:schemeClr>
            </a:solidFill>
          </a:endParaRPr>
        </a:p>
      </xdr:txBody>
    </xdr:sp>
    <xdr:clientData/>
  </xdr:twoCellAnchor>
  <xdr:twoCellAnchor>
    <xdr:from>
      <xdr:col>2</xdr:col>
      <xdr:colOff>1567543</xdr:colOff>
      <xdr:row>7</xdr:row>
      <xdr:rowOff>181791</xdr:rowOff>
    </xdr:from>
    <xdr:to>
      <xdr:col>4</xdr:col>
      <xdr:colOff>1131901</xdr:colOff>
      <xdr:row>10</xdr:row>
      <xdr:rowOff>104503</xdr:rowOff>
    </xdr:to>
    <xdr:sp macro="" textlink="">
      <xdr:nvSpPr>
        <xdr:cNvPr id="11" name="Rectangle : coins arrondis 10">
          <a:hlinkClick xmlns:r="http://schemas.openxmlformats.org/officeDocument/2006/relationships" r:id="rId5"/>
          <a:extLst>
            <a:ext uri="{FF2B5EF4-FFF2-40B4-BE49-F238E27FC236}">
              <a16:creationId xmlns:a16="http://schemas.microsoft.com/office/drawing/2014/main" id="{2D74AE30-2379-4C2D-8C7F-ED8E644122BE}"/>
            </a:ext>
          </a:extLst>
        </xdr:cNvPr>
        <xdr:cNvSpPr/>
      </xdr:nvSpPr>
      <xdr:spPr>
        <a:xfrm>
          <a:off x="5339443" y="1461951"/>
          <a:ext cx="3785838" cy="471352"/>
        </a:xfrm>
        <a:prstGeom prst="roundRect">
          <a:avLst/>
        </a:prstGeom>
        <a:gradFill flip="none" rotWithShape="1">
          <a:gsLst>
            <a:gs pos="0">
              <a:schemeClr val="accent3">
                <a:lumMod val="67000"/>
              </a:schemeClr>
            </a:gs>
            <a:gs pos="48000">
              <a:schemeClr val="accent3">
                <a:lumMod val="97000"/>
                <a:lumOff val="3000"/>
              </a:schemeClr>
            </a:gs>
            <a:gs pos="100000">
              <a:schemeClr val="accent3">
                <a:lumMod val="60000"/>
                <a:lumOff val="40000"/>
              </a:scheme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fr-FR" sz="1100" b="1"/>
            <a:t>CONSOMMATION GAZ</a:t>
          </a:r>
        </a:p>
      </xdr:txBody>
    </xdr:sp>
    <xdr:clientData/>
  </xdr:twoCellAnchor>
  <xdr:twoCellAnchor editAs="oneCell">
    <xdr:from>
      <xdr:col>0</xdr:col>
      <xdr:colOff>243840</xdr:colOff>
      <xdr:row>0</xdr:row>
      <xdr:rowOff>146376</xdr:rowOff>
    </xdr:from>
    <xdr:to>
      <xdr:col>1</xdr:col>
      <xdr:colOff>116114</xdr:colOff>
      <xdr:row>2</xdr:row>
      <xdr:rowOff>181049</xdr:rowOff>
    </xdr:to>
    <xdr:pic>
      <xdr:nvPicPr>
        <xdr:cNvPr id="12" name="Image 11" descr="Afficher l’image source">
          <a:extLst>
            <a:ext uri="{FF2B5EF4-FFF2-40B4-BE49-F238E27FC236}">
              <a16:creationId xmlns:a16="http://schemas.microsoft.com/office/drawing/2014/main" id="{01C56990-C5C9-4977-A818-85A35226EF28}"/>
            </a:ext>
          </a:extLst>
        </xdr:cNvPr>
        <xdr:cNvPicPr>
          <a:picLocks noChangeAspect="1" noChangeArrowheads="1"/>
        </xdr:cNvPicPr>
      </xdr:nvPicPr>
      <xdr:blipFill rotWithShape="1">
        <a:blip xmlns:r="http://schemas.openxmlformats.org/officeDocument/2006/relationships" r:embed="rId6">
          <a:extLst>
            <a:ext uri="{28A0092B-C50C-407E-A947-70E740481C1C}">
              <a14:useLocalDpi xmlns:a14="http://schemas.microsoft.com/office/drawing/2010/main" val="0"/>
            </a:ext>
          </a:extLst>
        </a:blip>
        <a:srcRect l="4556" t="12432" r="3758" b="14364"/>
        <a:stretch/>
      </xdr:blipFill>
      <xdr:spPr bwMode="auto">
        <a:xfrm>
          <a:off x="243840" y="146376"/>
          <a:ext cx="1190534" cy="40043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1510926</xdr:colOff>
      <xdr:row>0</xdr:row>
      <xdr:rowOff>0</xdr:rowOff>
    </xdr:from>
    <xdr:to>
      <xdr:col>6</xdr:col>
      <xdr:colOff>1930922</xdr:colOff>
      <xdr:row>3</xdr:row>
      <xdr:rowOff>141642</xdr:rowOff>
    </xdr:to>
    <xdr:grpSp>
      <xdr:nvGrpSpPr>
        <xdr:cNvPr id="14" name="Groupe 13">
          <a:extLst>
            <a:ext uri="{FF2B5EF4-FFF2-40B4-BE49-F238E27FC236}">
              <a16:creationId xmlns:a16="http://schemas.microsoft.com/office/drawing/2014/main" id="{79ED0BC3-D7C7-4E9D-9146-9806F7762A99}"/>
            </a:ext>
          </a:extLst>
        </xdr:cNvPr>
        <xdr:cNvGrpSpPr/>
      </xdr:nvGrpSpPr>
      <xdr:grpSpPr>
        <a:xfrm>
          <a:off x="11321676" y="0"/>
          <a:ext cx="2467871" cy="713142"/>
          <a:chOff x="13193649" y="0"/>
          <a:chExt cx="2530736" cy="690282"/>
        </a:xfrm>
      </xdr:grpSpPr>
      <xdr:pic>
        <xdr:nvPicPr>
          <xdr:cNvPr id="15" name="Image 14">
            <a:extLst>
              <a:ext uri="{FF2B5EF4-FFF2-40B4-BE49-F238E27FC236}">
                <a16:creationId xmlns:a16="http://schemas.microsoft.com/office/drawing/2014/main" id="{CFECDF8E-7A35-6169-5D59-FA6C0A57BBE6}"/>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14395164" y="0"/>
            <a:ext cx="1329221" cy="690282"/>
          </a:xfrm>
          <a:prstGeom prst="rect">
            <a:avLst/>
          </a:prstGeom>
        </xdr:spPr>
      </xdr:pic>
      <xdr:pic>
        <xdr:nvPicPr>
          <xdr:cNvPr id="16" name="Image 15">
            <a:extLst>
              <a:ext uri="{FF2B5EF4-FFF2-40B4-BE49-F238E27FC236}">
                <a16:creationId xmlns:a16="http://schemas.microsoft.com/office/drawing/2014/main" id="{70B5AC4F-B243-8F83-DCF8-6CA6657E1C36}"/>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13193649" y="69317"/>
            <a:ext cx="1176530" cy="585217"/>
          </a:xfrm>
          <a:prstGeom prst="rect">
            <a:avLst/>
          </a:prstGeom>
        </xdr:spPr>
      </xdr:pic>
    </xdr:grpSp>
    <xdr:clientData/>
  </xdr:twoCellAnchor>
  <xdr:twoCellAnchor>
    <xdr:from>
      <xdr:col>5</xdr:col>
      <xdr:colOff>1272540</xdr:colOff>
      <xdr:row>4</xdr:row>
      <xdr:rowOff>44631</xdr:rowOff>
    </xdr:from>
    <xdr:to>
      <xdr:col>6</xdr:col>
      <xdr:colOff>1485900</xdr:colOff>
      <xdr:row>5</xdr:row>
      <xdr:rowOff>106680</xdr:rowOff>
    </xdr:to>
    <xdr:sp macro="" textlink="">
      <xdr:nvSpPr>
        <xdr:cNvPr id="18" name="Rectangle : coins arrondis 17">
          <a:extLst>
            <a:ext uri="{FF2B5EF4-FFF2-40B4-BE49-F238E27FC236}">
              <a16:creationId xmlns:a16="http://schemas.microsoft.com/office/drawing/2014/main" id="{45A5F3E8-AB41-4AB6-9692-C571E7E0E6EB}"/>
            </a:ext>
          </a:extLst>
        </xdr:cNvPr>
        <xdr:cNvSpPr/>
      </xdr:nvSpPr>
      <xdr:spPr>
        <a:xfrm>
          <a:off x="11376660" y="776151"/>
          <a:ext cx="2324100" cy="244929"/>
        </a:xfrm>
        <a:prstGeom prst="roundRect">
          <a:avLst/>
        </a:prstGeom>
        <a:solidFill>
          <a:schemeClr val="bg1">
            <a:lumMod val="95000"/>
          </a:schemeClr>
        </a:solidFill>
        <a:ln>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500" b="1" baseline="0">
              <a:solidFill>
                <a:schemeClr val="bg1">
                  <a:lumMod val="50000"/>
                </a:schemeClr>
              </a:solidFill>
            </a:rPr>
            <a:t>Retour au tableau de bord </a:t>
          </a:r>
          <a:endParaRPr lang="fr-FR" sz="1500" b="1">
            <a:solidFill>
              <a:schemeClr val="bg1">
                <a:lumMod val="50000"/>
              </a:schemeClr>
            </a:solidFill>
          </a:endParaRPr>
        </a:p>
      </xdr:txBody>
    </xdr:sp>
    <xdr:clientData/>
  </xdr:twoCellAnchor>
  <xdr:twoCellAnchor editAs="oneCell">
    <xdr:from>
      <xdr:col>6</xdr:col>
      <xdr:colOff>1129160</xdr:colOff>
      <xdr:row>4</xdr:row>
      <xdr:rowOff>146247</xdr:rowOff>
    </xdr:from>
    <xdr:to>
      <xdr:col>6</xdr:col>
      <xdr:colOff>1505916</xdr:colOff>
      <xdr:row>6</xdr:row>
      <xdr:rowOff>157243</xdr:rowOff>
    </xdr:to>
    <xdr:pic>
      <xdr:nvPicPr>
        <xdr:cNvPr id="19" name="Graphique 18" descr="Flèche : incurvée dans le sens des aiguilles d’une montre avec un remplissage uni">
          <a:extLst>
            <a:ext uri="{FF2B5EF4-FFF2-40B4-BE49-F238E27FC236}">
              <a16:creationId xmlns:a16="http://schemas.microsoft.com/office/drawing/2014/main" id="{A7A0581B-40B7-494B-AAC3-0B48DEAE9886}"/>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 uri="{96DAC541-7B7A-43D3-8B79-37D633B846F1}">
              <asvg:svgBlip xmlns:asvg="http://schemas.microsoft.com/office/drawing/2016/SVG/main" r:embed="rId10"/>
            </a:ext>
          </a:extLst>
        </a:blip>
        <a:stretch>
          <a:fillRect/>
        </a:stretch>
      </xdr:blipFill>
      <xdr:spPr>
        <a:xfrm rot="7685067">
          <a:off x="13344020" y="877767"/>
          <a:ext cx="376756" cy="376756"/>
        </a:xfrm>
        <a:prstGeom prst="rect">
          <a:avLst/>
        </a:prstGeom>
      </xdr:spPr>
    </xdr:pic>
    <xdr:clientData/>
  </xdr:twoCellAnchor>
  <xdr:twoCellAnchor>
    <xdr:from>
      <xdr:col>5</xdr:col>
      <xdr:colOff>137160</xdr:colOff>
      <xdr:row>7</xdr:row>
      <xdr:rowOff>121920</xdr:rowOff>
    </xdr:from>
    <xdr:to>
      <xdr:col>6</xdr:col>
      <xdr:colOff>1901733</xdr:colOff>
      <xdr:row>10</xdr:row>
      <xdr:rowOff>171995</xdr:rowOff>
    </xdr:to>
    <xdr:grpSp>
      <xdr:nvGrpSpPr>
        <xdr:cNvPr id="20" name="Groupe 19">
          <a:extLst>
            <a:ext uri="{FF2B5EF4-FFF2-40B4-BE49-F238E27FC236}">
              <a16:creationId xmlns:a16="http://schemas.microsoft.com/office/drawing/2014/main" id="{49FFA7CE-77D2-4455-B912-15DB14C7A4C3}"/>
            </a:ext>
          </a:extLst>
        </xdr:cNvPr>
        <xdr:cNvGrpSpPr/>
      </xdr:nvGrpSpPr>
      <xdr:grpSpPr>
        <a:xfrm>
          <a:off x="9947910" y="1455420"/>
          <a:ext cx="3812448" cy="621575"/>
          <a:chOff x="10233660" y="1402080"/>
          <a:chExt cx="3875313" cy="598715"/>
        </a:xfrm>
      </xdr:grpSpPr>
      <xdr:sp macro="" textlink="">
        <xdr:nvSpPr>
          <xdr:cNvPr id="21" name="Rectangle : coins arrondis 20">
            <a:extLst>
              <a:ext uri="{FF2B5EF4-FFF2-40B4-BE49-F238E27FC236}">
                <a16:creationId xmlns:a16="http://schemas.microsoft.com/office/drawing/2014/main" id="{B8A65A77-5CB4-3280-6733-845B10DB3EA7}"/>
              </a:ext>
            </a:extLst>
          </xdr:cNvPr>
          <xdr:cNvSpPr/>
        </xdr:nvSpPr>
        <xdr:spPr>
          <a:xfrm>
            <a:off x="10325100" y="1471846"/>
            <a:ext cx="3783873" cy="462936"/>
          </a:xfrm>
          <a:prstGeom prst="roundRect">
            <a:avLst/>
          </a:prstGeom>
          <a:solidFill>
            <a:schemeClr val="accent4"/>
          </a:solidFill>
          <a:ln>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100" b="1"/>
              <a:t>CONSOMMATION ELECTRICITE</a:t>
            </a:r>
          </a:p>
        </xdr:txBody>
      </xdr:sp>
      <xdr:grpSp>
        <xdr:nvGrpSpPr>
          <xdr:cNvPr id="22" name="Groupe 21">
            <a:extLst>
              <a:ext uri="{FF2B5EF4-FFF2-40B4-BE49-F238E27FC236}">
                <a16:creationId xmlns:a16="http://schemas.microsoft.com/office/drawing/2014/main" id="{19A851FB-08C2-A5C8-E6D8-47448CD74F7F}"/>
              </a:ext>
            </a:extLst>
          </xdr:cNvPr>
          <xdr:cNvGrpSpPr/>
        </xdr:nvGrpSpPr>
        <xdr:grpSpPr>
          <a:xfrm>
            <a:off x="10233660" y="1402080"/>
            <a:ext cx="692447" cy="598715"/>
            <a:chOff x="7924800" y="3108960"/>
            <a:chExt cx="692447" cy="598715"/>
          </a:xfrm>
        </xdr:grpSpPr>
        <xdr:sp macro="" textlink="">
          <xdr:nvSpPr>
            <xdr:cNvPr id="23" name="Organigramme : Préparation 22">
              <a:extLst>
                <a:ext uri="{FF2B5EF4-FFF2-40B4-BE49-F238E27FC236}">
                  <a16:creationId xmlns:a16="http://schemas.microsoft.com/office/drawing/2014/main" id="{80197036-AF2A-DBB0-19BC-D20F92E8B039}"/>
                </a:ext>
              </a:extLst>
            </xdr:cNvPr>
            <xdr:cNvSpPr/>
          </xdr:nvSpPr>
          <xdr:spPr>
            <a:xfrm>
              <a:off x="7924800" y="3108960"/>
              <a:ext cx="692447" cy="598715"/>
            </a:xfrm>
            <a:prstGeom prst="flowChartPreparation">
              <a:avLst/>
            </a:prstGeom>
            <a:solidFill>
              <a:schemeClr val="bg1"/>
            </a:solidFill>
            <a:ln w="28575">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pic>
          <xdr:nvPicPr>
            <xdr:cNvPr id="24" name="Graphique 1" descr="Éclair avec un remplissage uni">
              <a:extLst>
                <a:ext uri="{FF2B5EF4-FFF2-40B4-BE49-F238E27FC236}">
                  <a16:creationId xmlns:a16="http://schemas.microsoft.com/office/drawing/2014/main" id="{779F3A5C-B5C1-EE01-0170-5DC79D629071}"/>
                </a:ext>
              </a:extLst>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 uri="{96DAC541-7B7A-43D3-8B79-37D633B846F1}">
                  <asvg:svgBlip xmlns:asvg="http://schemas.microsoft.com/office/drawing/2016/SVG/main" r:embed="rId12"/>
                </a:ext>
              </a:extLst>
            </a:blip>
            <a:stretch>
              <a:fillRect/>
            </a:stretch>
          </xdr:blipFill>
          <xdr:spPr>
            <a:xfrm>
              <a:off x="8022172" y="3173108"/>
              <a:ext cx="486877" cy="530595"/>
            </a:xfrm>
            <a:prstGeom prst="rect">
              <a:avLst/>
            </a:prstGeom>
          </xdr:spPr>
        </xdr:pic>
      </xdr:grpSp>
    </xdr:grpSp>
    <xdr:clientData/>
  </xdr:twoCellAnchor>
  <xdr:twoCellAnchor editAs="oneCell">
    <xdr:from>
      <xdr:col>6</xdr:col>
      <xdr:colOff>1516379</xdr:colOff>
      <xdr:row>4</xdr:row>
      <xdr:rowOff>7620</xdr:rowOff>
    </xdr:from>
    <xdr:to>
      <xdr:col>6</xdr:col>
      <xdr:colOff>1910674</xdr:colOff>
      <xdr:row>6</xdr:row>
      <xdr:rowOff>129540</xdr:rowOff>
    </xdr:to>
    <xdr:pic>
      <xdr:nvPicPr>
        <xdr:cNvPr id="28" name="Graphique 27" descr="Statistiques avec un remplissage uni">
          <a:hlinkClick xmlns:r="http://schemas.openxmlformats.org/officeDocument/2006/relationships" r:id="rId13"/>
          <a:extLst>
            <a:ext uri="{FF2B5EF4-FFF2-40B4-BE49-F238E27FC236}">
              <a16:creationId xmlns:a16="http://schemas.microsoft.com/office/drawing/2014/main" id="{510C8702-316C-FA65-5FEF-84AEC430E710}"/>
            </a:ext>
          </a:extLst>
        </xdr:cNvPr>
        <xdr:cNvPicPr>
          <a:picLocks noChangeAspect="1"/>
        </xdr:cNvPicPr>
      </xdr:nvPicPr>
      <xdr:blipFill rotWithShape="1">
        <a:blip xmlns:r="http://schemas.openxmlformats.org/officeDocument/2006/relationships" r:embed="rId14">
          <a:extLst>
            <a:ext uri="{28A0092B-C50C-407E-A947-70E740481C1C}">
              <a14:useLocalDpi xmlns:a14="http://schemas.microsoft.com/office/drawing/2010/main" val="0"/>
            </a:ext>
            <a:ext uri="{96DAC541-7B7A-43D3-8B79-37D633B846F1}">
              <asvg:svgBlip xmlns:asvg="http://schemas.microsoft.com/office/drawing/2016/SVG/main" r:embed="rId15"/>
            </a:ext>
          </a:extLst>
        </a:blip>
        <a:srcRect l="23333" r="13333" b="21667"/>
        <a:stretch/>
      </xdr:blipFill>
      <xdr:spPr>
        <a:xfrm>
          <a:off x="13731239" y="739140"/>
          <a:ext cx="394295" cy="487680"/>
        </a:xfrm>
        <a:prstGeom prst="rect">
          <a:avLst/>
        </a:prstGeom>
      </xdr:spPr>
    </xdr:pic>
    <xdr:clientData/>
  </xdr:twoCellAnchor>
  <xdr:twoCellAnchor>
    <xdr:from>
      <xdr:col>46</xdr:col>
      <xdr:colOff>121920</xdr:colOff>
      <xdr:row>9</xdr:row>
      <xdr:rowOff>15240</xdr:rowOff>
    </xdr:from>
    <xdr:to>
      <xdr:col>49</xdr:col>
      <xdr:colOff>403860</xdr:colOff>
      <xdr:row>24</xdr:row>
      <xdr:rowOff>176604</xdr:rowOff>
    </xdr:to>
    <xdr:sp macro="" textlink="">
      <xdr:nvSpPr>
        <xdr:cNvPr id="25" name="ZoneTexte 24">
          <a:extLst>
            <a:ext uri="{FF2B5EF4-FFF2-40B4-BE49-F238E27FC236}">
              <a16:creationId xmlns:a16="http://schemas.microsoft.com/office/drawing/2014/main" id="{4A881278-E17F-41B0-AF46-8CF9C2D163B4}"/>
            </a:ext>
          </a:extLst>
        </xdr:cNvPr>
        <xdr:cNvSpPr txBox="1"/>
      </xdr:nvSpPr>
      <xdr:spPr>
        <a:xfrm>
          <a:off x="48219360" y="1661160"/>
          <a:ext cx="2659380" cy="2904564"/>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b="1"/>
            <a:t>Les</a:t>
          </a:r>
          <a:r>
            <a:rPr lang="fr-FR" sz="1100" b="1" baseline="0"/>
            <a:t> cellules coûts sont masquées, pour les afficher : </a:t>
          </a:r>
          <a:endParaRPr lang="fr-FR" sz="1100" b="1"/>
        </a:p>
        <a:p>
          <a:endParaRPr lang="fr-FR" sz="1100" b="1"/>
        </a:p>
        <a:p>
          <a:r>
            <a:rPr lang="fr-FR" sz="1100" b="1"/>
            <a:t>-</a:t>
          </a:r>
          <a:r>
            <a:rPr lang="fr-FR" sz="1100" b="0"/>
            <a:t>Sélectionnez les colonnes W à AU </a:t>
          </a:r>
        </a:p>
        <a:p>
          <a:r>
            <a:rPr lang="fr-FR" sz="1100" b="0"/>
            <a:t>-Effectuer</a:t>
          </a:r>
          <a:r>
            <a:rPr lang="fr-FR" sz="1100" b="0" baseline="0"/>
            <a:t> un clic droit</a:t>
          </a:r>
          <a:r>
            <a:rPr lang="fr-FR" sz="1100" b="0"/>
            <a:t> </a:t>
          </a:r>
        </a:p>
        <a:p>
          <a:r>
            <a:rPr lang="fr-FR" sz="1100" b="0"/>
            <a:t>-Cliquer</a:t>
          </a:r>
          <a:r>
            <a:rPr lang="fr-FR" sz="1100" b="0" baseline="0"/>
            <a:t> sur A</a:t>
          </a:r>
          <a:r>
            <a:rPr lang="fr-FR" sz="1100" b="0"/>
            <a:t>fficher</a:t>
          </a:r>
        </a:p>
        <a:p>
          <a:endParaRPr lang="fr-FR" sz="1100" b="1"/>
        </a:p>
        <a:p>
          <a:r>
            <a:rPr lang="fr-FR" sz="1100" b="1"/>
            <a:t>Masquer à nouveau les cellules, cela</a:t>
          </a:r>
          <a:r>
            <a:rPr lang="fr-FR" sz="1100" b="1" baseline="0"/>
            <a:t> permet de</a:t>
          </a:r>
          <a:r>
            <a:rPr lang="fr-FR" sz="1100" b="1"/>
            <a:t> protèger les formules d'une mauvaise manipulation lors du</a:t>
          </a:r>
          <a:r>
            <a:rPr lang="fr-FR" sz="1100" b="1" baseline="0"/>
            <a:t> remplissage de données </a:t>
          </a:r>
          <a:endParaRPr lang="fr-FR" sz="1100" b="1"/>
        </a:p>
        <a:p>
          <a:endParaRPr lang="fr-FR" sz="1100" b="1"/>
        </a:p>
        <a:p>
          <a:r>
            <a:rPr lang="fr-FR" sz="1100" b="0"/>
            <a:t>-Sélectionner les colonnes X à AT</a:t>
          </a:r>
        </a:p>
        <a:p>
          <a:r>
            <a:rPr lang="fr-FR" sz="1100" b="0"/>
            <a:t>-Effectuer</a:t>
          </a:r>
          <a:r>
            <a:rPr lang="fr-FR" sz="1100" b="0" baseline="0"/>
            <a:t> un clic droit </a:t>
          </a:r>
          <a:endParaRPr lang="fr-FR" sz="1100" b="0"/>
        </a:p>
        <a:p>
          <a:r>
            <a:rPr lang="fr-FR" sz="1100" b="0"/>
            <a:t>-Cliquer sur Masquer</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1485900</xdr:colOff>
      <xdr:row>7</xdr:row>
      <xdr:rowOff>129540</xdr:rowOff>
    </xdr:from>
    <xdr:to>
      <xdr:col>4</xdr:col>
      <xdr:colOff>1130751</xdr:colOff>
      <xdr:row>10</xdr:row>
      <xdr:rowOff>168729</xdr:rowOff>
    </xdr:to>
    <xdr:grpSp>
      <xdr:nvGrpSpPr>
        <xdr:cNvPr id="26" name="Groupe 25">
          <a:extLst>
            <a:ext uri="{FF2B5EF4-FFF2-40B4-BE49-F238E27FC236}">
              <a16:creationId xmlns:a16="http://schemas.microsoft.com/office/drawing/2014/main" id="{995729AA-D23B-4099-9598-41A6281D8883}"/>
            </a:ext>
          </a:extLst>
        </xdr:cNvPr>
        <xdr:cNvGrpSpPr/>
      </xdr:nvGrpSpPr>
      <xdr:grpSpPr>
        <a:xfrm>
          <a:off x="5153025" y="1463040"/>
          <a:ext cx="3740601" cy="610689"/>
          <a:chOff x="5250176" y="3436620"/>
          <a:chExt cx="3866331" cy="587829"/>
        </a:xfrm>
      </xdr:grpSpPr>
      <xdr:sp macro="" textlink="">
        <xdr:nvSpPr>
          <xdr:cNvPr id="27" name="Rectangle : coins arrondis 26">
            <a:extLst>
              <a:ext uri="{FF2B5EF4-FFF2-40B4-BE49-F238E27FC236}">
                <a16:creationId xmlns:a16="http://schemas.microsoft.com/office/drawing/2014/main" id="{4F5E6AF8-7638-2927-5023-D352035E24B2}"/>
              </a:ext>
            </a:extLst>
          </xdr:cNvPr>
          <xdr:cNvSpPr/>
        </xdr:nvSpPr>
        <xdr:spPr>
          <a:xfrm>
            <a:off x="5326380" y="3497580"/>
            <a:ext cx="3790127" cy="454518"/>
          </a:xfrm>
          <a:prstGeom prst="roundRect">
            <a:avLst/>
          </a:prstGeom>
          <a:solidFill>
            <a:schemeClr val="accent2"/>
          </a:solidFill>
          <a:ln>
            <a:solidFill>
              <a:schemeClr val="accent2"/>
            </a:solid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fr-FR" sz="1100" b="1"/>
              <a:t>CONSOMMATION GAZ</a:t>
            </a:r>
          </a:p>
        </xdr:txBody>
      </xdr:sp>
      <xdr:grpSp>
        <xdr:nvGrpSpPr>
          <xdr:cNvPr id="28" name="Groupe 27">
            <a:extLst>
              <a:ext uri="{FF2B5EF4-FFF2-40B4-BE49-F238E27FC236}">
                <a16:creationId xmlns:a16="http://schemas.microsoft.com/office/drawing/2014/main" id="{BEF1B0F1-279D-1EE6-F50C-738949306E20}"/>
              </a:ext>
            </a:extLst>
          </xdr:cNvPr>
          <xdr:cNvGrpSpPr/>
        </xdr:nvGrpSpPr>
        <xdr:grpSpPr>
          <a:xfrm>
            <a:off x="5250176" y="3436620"/>
            <a:ext cx="690922" cy="587829"/>
            <a:chOff x="5573490" y="805544"/>
            <a:chExt cx="696685" cy="609600"/>
          </a:xfrm>
        </xdr:grpSpPr>
        <xdr:sp macro="" textlink="">
          <xdr:nvSpPr>
            <xdr:cNvPr id="29" name="Organigramme : Préparation 28">
              <a:extLst>
                <a:ext uri="{FF2B5EF4-FFF2-40B4-BE49-F238E27FC236}">
                  <a16:creationId xmlns:a16="http://schemas.microsoft.com/office/drawing/2014/main" id="{30CF0E89-DB3E-9655-A838-22AB57F30434}"/>
                </a:ext>
              </a:extLst>
            </xdr:cNvPr>
            <xdr:cNvSpPr/>
          </xdr:nvSpPr>
          <xdr:spPr>
            <a:xfrm>
              <a:off x="5573490" y="805544"/>
              <a:ext cx="696685" cy="609600"/>
            </a:xfrm>
            <a:prstGeom prst="flowChartPreparation">
              <a:avLst/>
            </a:prstGeom>
            <a:solidFill>
              <a:schemeClr val="bg1"/>
            </a:solidFill>
            <a:ln w="28575">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pic>
          <xdr:nvPicPr>
            <xdr:cNvPr id="30" name="Graphique 29" descr="Feu avec un remplissage uni">
              <a:extLst>
                <a:ext uri="{FF2B5EF4-FFF2-40B4-BE49-F238E27FC236}">
                  <a16:creationId xmlns:a16="http://schemas.microsoft.com/office/drawing/2014/main" id="{7D614242-88A0-48A6-6871-D9F57EE80A0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5682343" y="859971"/>
              <a:ext cx="468085" cy="468085"/>
            </a:xfrm>
            <a:prstGeom prst="rect">
              <a:avLst/>
            </a:prstGeom>
          </xdr:spPr>
        </xdr:pic>
      </xdr:grpSp>
    </xdr:grpSp>
    <xdr:clientData/>
  </xdr:twoCellAnchor>
  <xdr:twoCellAnchor>
    <xdr:from>
      <xdr:col>5</xdr:col>
      <xdr:colOff>236224</xdr:colOff>
      <xdr:row>8</xdr:row>
      <xdr:rowOff>7620</xdr:rowOff>
    </xdr:from>
    <xdr:to>
      <xdr:col>6</xdr:col>
      <xdr:colOff>1911322</xdr:colOff>
      <xdr:row>10</xdr:row>
      <xdr:rowOff>113212</xdr:rowOff>
    </xdr:to>
    <xdr:sp macro="" textlink="">
      <xdr:nvSpPr>
        <xdr:cNvPr id="36" name="Rectangle : coins arrondis 35">
          <a:hlinkClick xmlns:r="http://schemas.openxmlformats.org/officeDocument/2006/relationships" r:id="rId3"/>
          <a:extLst>
            <a:ext uri="{FF2B5EF4-FFF2-40B4-BE49-F238E27FC236}">
              <a16:creationId xmlns:a16="http://schemas.microsoft.com/office/drawing/2014/main" id="{352DBB85-FE30-4F82-958A-3840E8615C31}"/>
            </a:ext>
          </a:extLst>
        </xdr:cNvPr>
        <xdr:cNvSpPr/>
      </xdr:nvSpPr>
      <xdr:spPr>
        <a:xfrm>
          <a:off x="10340344" y="1470660"/>
          <a:ext cx="3785838" cy="471352"/>
        </a:xfrm>
        <a:prstGeom prst="roundRect">
          <a:avLst/>
        </a:prstGeom>
        <a:gradFill flip="none" rotWithShape="1">
          <a:gsLst>
            <a:gs pos="0">
              <a:schemeClr val="accent3">
                <a:lumMod val="67000"/>
              </a:schemeClr>
            </a:gs>
            <a:gs pos="48000">
              <a:schemeClr val="accent3">
                <a:lumMod val="97000"/>
                <a:lumOff val="3000"/>
              </a:schemeClr>
            </a:gs>
            <a:gs pos="100000">
              <a:schemeClr val="accent3">
                <a:lumMod val="60000"/>
                <a:lumOff val="40000"/>
              </a:scheme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fr-FR" sz="1100" b="1"/>
            <a:t>CONSOMMATION</a:t>
          </a:r>
          <a:r>
            <a:rPr lang="fr-FR" sz="1100" b="1" baseline="0"/>
            <a:t> ÉLECTRICITÉ</a:t>
          </a:r>
          <a:endParaRPr lang="fr-FR" sz="1100" b="1"/>
        </a:p>
      </xdr:txBody>
    </xdr:sp>
    <xdr:clientData/>
  </xdr:twoCellAnchor>
  <xdr:twoCellAnchor>
    <xdr:from>
      <xdr:col>21</xdr:col>
      <xdr:colOff>2042160</xdr:colOff>
      <xdr:row>6</xdr:row>
      <xdr:rowOff>121920</xdr:rowOff>
    </xdr:from>
    <xdr:to>
      <xdr:col>22</xdr:col>
      <xdr:colOff>2019300</xdr:colOff>
      <xdr:row>12</xdr:row>
      <xdr:rowOff>121920</xdr:rowOff>
    </xdr:to>
    <xdr:grpSp>
      <xdr:nvGrpSpPr>
        <xdr:cNvPr id="5" name="Groupe 4">
          <a:hlinkClick xmlns:r="http://schemas.openxmlformats.org/officeDocument/2006/relationships" r:id="rId4"/>
          <a:extLst>
            <a:ext uri="{FF2B5EF4-FFF2-40B4-BE49-F238E27FC236}">
              <a16:creationId xmlns:a16="http://schemas.microsoft.com/office/drawing/2014/main" id="{11CE42D7-F40C-4AAE-B259-F24F594D35AB}"/>
            </a:ext>
          </a:extLst>
        </xdr:cNvPr>
        <xdr:cNvGrpSpPr/>
      </xdr:nvGrpSpPr>
      <xdr:grpSpPr>
        <a:xfrm>
          <a:off x="44618910" y="1264920"/>
          <a:ext cx="2025015" cy="1143000"/>
          <a:chOff x="46024800" y="1188720"/>
          <a:chExt cx="2087880" cy="1097280"/>
        </a:xfrm>
      </xdr:grpSpPr>
      <xdr:sp macro="" textlink="">
        <xdr:nvSpPr>
          <xdr:cNvPr id="6" name="ZoneTexte 5">
            <a:extLst>
              <a:ext uri="{FF2B5EF4-FFF2-40B4-BE49-F238E27FC236}">
                <a16:creationId xmlns:a16="http://schemas.microsoft.com/office/drawing/2014/main" id="{F6ACB8F8-C769-FB62-26F3-B684AACCE390}"/>
              </a:ext>
            </a:extLst>
          </xdr:cNvPr>
          <xdr:cNvSpPr txBox="1"/>
        </xdr:nvSpPr>
        <xdr:spPr>
          <a:xfrm>
            <a:off x="46024800" y="1562100"/>
            <a:ext cx="2087880" cy="723900"/>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100" b="1" baseline="0">
                <a:solidFill>
                  <a:schemeClr val="tx1"/>
                </a:solidFill>
              </a:rPr>
              <a:t>Cliquez ici pour être redirigez afin d'entrée une estimation du coût de consommation</a:t>
            </a:r>
          </a:p>
          <a:p>
            <a:endParaRPr lang="fr-FR" sz="1100" baseline="0"/>
          </a:p>
        </xdr:txBody>
      </xdr:sp>
      <xdr:pic>
        <xdr:nvPicPr>
          <xdr:cNvPr id="7" name="Graphique 6" descr="Avertissement avec un remplissage uni">
            <a:extLst>
              <a:ext uri="{FF2B5EF4-FFF2-40B4-BE49-F238E27FC236}">
                <a16:creationId xmlns:a16="http://schemas.microsoft.com/office/drawing/2014/main" id="{C1239A6C-F6A1-D161-CD8C-DFB58551C151}"/>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46893480" y="1188720"/>
            <a:ext cx="342900" cy="342900"/>
          </a:xfrm>
          <a:prstGeom prst="rect">
            <a:avLst/>
          </a:prstGeom>
        </xdr:spPr>
      </xdr:pic>
    </xdr:grpSp>
    <xdr:clientData/>
  </xdr:twoCellAnchor>
  <xdr:twoCellAnchor>
    <xdr:from>
      <xdr:col>0</xdr:col>
      <xdr:colOff>365760</xdr:colOff>
      <xdr:row>8</xdr:row>
      <xdr:rowOff>0</xdr:rowOff>
    </xdr:from>
    <xdr:to>
      <xdr:col>2</xdr:col>
      <xdr:colOff>389345</xdr:colOff>
      <xdr:row>10</xdr:row>
      <xdr:rowOff>106681</xdr:rowOff>
    </xdr:to>
    <xdr:sp macro="" textlink="">
      <xdr:nvSpPr>
        <xdr:cNvPr id="8" name="Rectangle : coins arrondis 7">
          <a:hlinkClick xmlns:r="http://schemas.openxmlformats.org/officeDocument/2006/relationships" r:id="rId7"/>
          <a:extLst>
            <a:ext uri="{FF2B5EF4-FFF2-40B4-BE49-F238E27FC236}">
              <a16:creationId xmlns:a16="http://schemas.microsoft.com/office/drawing/2014/main" id="{C21A6AA9-BF98-45F8-88EA-378C7E8DB3EE}"/>
            </a:ext>
          </a:extLst>
        </xdr:cNvPr>
        <xdr:cNvSpPr/>
      </xdr:nvSpPr>
      <xdr:spPr>
        <a:xfrm>
          <a:off x="365760" y="1463040"/>
          <a:ext cx="3795485" cy="472441"/>
        </a:xfrm>
        <a:prstGeom prst="roundRect">
          <a:avLst/>
        </a:prstGeom>
        <a:gradFill flip="none" rotWithShape="1">
          <a:gsLst>
            <a:gs pos="0">
              <a:schemeClr val="accent3">
                <a:lumMod val="67000"/>
              </a:schemeClr>
            </a:gs>
            <a:gs pos="48000">
              <a:schemeClr val="accent3">
                <a:lumMod val="97000"/>
                <a:lumOff val="3000"/>
              </a:schemeClr>
            </a:gs>
            <a:gs pos="100000">
              <a:schemeClr val="accent3">
                <a:lumMod val="60000"/>
                <a:lumOff val="40000"/>
              </a:scheme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fr-FR" sz="1100" b="1" baseline="0"/>
            <a:t> CONSOMMATION EAU</a:t>
          </a:r>
          <a:endParaRPr lang="fr-FR" sz="1100" b="1"/>
        </a:p>
      </xdr:txBody>
    </xdr:sp>
    <xdr:clientData/>
  </xdr:twoCellAnchor>
  <xdr:twoCellAnchor>
    <xdr:from>
      <xdr:col>2</xdr:col>
      <xdr:colOff>586740</xdr:colOff>
      <xdr:row>4</xdr:row>
      <xdr:rowOff>82731</xdr:rowOff>
    </xdr:from>
    <xdr:to>
      <xdr:col>4</xdr:col>
      <xdr:colOff>1920240</xdr:colOff>
      <xdr:row>6</xdr:row>
      <xdr:rowOff>106680</xdr:rowOff>
    </xdr:to>
    <xdr:sp macro="" textlink="">
      <xdr:nvSpPr>
        <xdr:cNvPr id="9" name="Rectangle : coins arrondis 8">
          <a:extLst>
            <a:ext uri="{FF2B5EF4-FFF2-40B4-BE49-F238E27FC236}">
              <a16:creationId xmlns:a16="http://schemas.microsoft.com/office/drawing/2014/main" id="{9870892D-5078-4A48-9B40-CF885EFC4DAC}"/>
            </a:ext>
          </a:extLst>
        </xdr:cNvPr>
        <xdr:cNvSpPr/>
      </xdr:nvSpPr>
      <xdr:spPr>
        <a:xfrm>
          <a:off x="4358640" y="814251"/>
          <a:ext cx="5554980" cy="389709"/>
        </a:xfrm>
        <a:prstGeom prst="roundRect">
          <a:avLst/>
        </a:prstGeom>
        <a:solidFill>
          <a:schemeClr val="bg1">
            <a:lumMod val="95000"/>
          </a:schemeClr>
        </a:solidFill>
        <a:ln>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800" b="1" baseline="0">
              <a:solidFill>
                <a:schemeClr val="bg1">
                  <a:lumMod val="50000"/>
                </a:schemeClr>
              </a:solidFill>
            </a:rPr>
            <a:t>BASE DE DONNÉES DES CONSOMMATIONS</a:t>
          </a:r>
          <a:endParaRPr lang="fr-FR" sz="1800" b="1">
            <a:solidFill>
              <a:schemeClr val="bg1">
                <a:lumMod val="50000"/>
              </a:schemeClr>
            </a:solidFill>
          </a:endParaRPr>
        </a:p>
      </xdr:txBody>
    </xdr:sp>
    <xdr:clientData/>
  </xdr:twoCellAnchor>
  <xdr:twoCellAnchor editAs="oneCell">
    <xdr:from>
      <xdr:col>0</xdr:col>
      <xdr:colOff>243840</xdr:colOff>
      <xdr:row>0</xdr:row>
      <xdr:rowOff>146376</xdr:rowOff>
    </xdr:from>
    <xdr:to>
      <xdr:col>1</xdr:col>
      <xdr:colOff>116114</xdr:colOff>
      <xdr:row>3</xdr:row>
      <xdr:rowOff>1755</xdr:rowOff>
    </xdr:to>
    <xdr:pic>
      <xdr:nvPicPr>
        <xdr:cNvPr id="11" name="Image 10" descr="Afficher l’image source">
          <a:extLst>
            <a:ext uri="{FF2B5EF4-FFF2-40B4-BE49-F238E27FC236}">
              <a16:creationId xmlns:a16="http://schemas.microsoft.com/office/drawing/2014/main" id="{1150734A-1C04-4A61-9403-BDB7CAF11D46}"/>
            </a:ext>
          </a:extLst>
        </xdr:cNvPr>
        <xdr:cNvPicPr>
          <a:picLocks noChangeAspect="1" noChangeArrowheads="1"/>
        </xdr:cNvPicPr>
      </xdr:nvPicPr>
      <xdr:blipFill rotWithShape="1">
        <a:blip xmlns:r="http://schemas.openxmlformats.org/officeDocument/2006/relationships" r:embed="rId8">
          <a:extLst>
            <a:ext uri="{28A0092B-C50C-407E-A947-70E740481C1C}">
              <a14:useLocalDpi xmlns:a14="http://schemas.microsoft.com/office/drawing/2010/main" val="0"/>
            </a:ext>
          </a:extLst>
        </a:blip>
        <a:srcRect l="4556" t="12432" r="3758" b="14364"/>
        <a:stretch/>
      </xdr:blipFill>
      <xdr:spPr bwMode="auto">
        <a:xfrm>
          <a:off x="243840" y="146376"/>
          <a:ext cx="1190534" cy="40043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1510926</xdr:colOff>
      <xdr:row>0</xdr:row>
      <xdr:rowOff>0</xdr:rowOff>
    </xdr:from>
    <xdr:to>
      <xdr:col>6</xdr:col>
      <xdr:colOff>1930922</xdr:colOff>
      <xdr:row>3</xdr:row>
      <xdr:rowOff>141642</xdr:rowOff>
    </xdr:to>
    <xdr:grpSp>
      <xdr:nvGrpSpPr>
        <xdr:cNvPr id="12" name="Groupe 11">
          <a:extLst>
            <a:ext uri="{FF2B5EF4-FFF2-40B4-BE49-F238E27FC236}">
              <a16:creationId xmlns:a16="http://schemas.microsoft.com/office/drawing/2014/main" id="{C37A347C-DCD6-4616-B974-54AFB6C16B57}"/>
            </a:ext>
          </a:extLst>
        </xdr:cNvPr>
        <xdr:cNvGrpSpPr/>
      </xdr:nvGrpSpPr>
      <xdr:grpSpPr>
        <a:xfrm>
          <a:off x="11321676" y="0"/>
          <a:ext cx="2467871" cy="713142"/>
          <a:chOff x="13193649" y="0"/>
          <a:chExt cx="2530736" cy="690282"/>
        </a:xfrm>
      </xdr:grpSpPr>
      <xdr:pic>
        <xdr:nvPicPr>
          <xdr:cNvPr id="13" name="Image 12">
            <a:extLst>
              <a:ext uri="{FF2B5EF4-FFF2-40B4-BE49-F238E27FC236}">
                <a16:creationId xmlns:a16="http://schemas.microsoft.com/office/drawing/2014/main" id="{E5F239B6-A0EB-5F77-3E2E-976378BC9522}"/>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tretch>
            <a:fillRect/>
          </a:stretch>
        </xdr:blipFill>
        <xdr:spPr>
          <a:xfrm>
            <a:off x="14395164" y="0"/>
            <a:ext cx="1329221" cy="690282"/>
          </a:xfrm>
          <a:prstGeom prst="rect">
            <a:avLst/>
          </a:prstGeom>
        </xdr:spPr>
      </xdr:pic>
      <xdr:pic>
        <xdr:nvPicPr>
          <xdr:cNvPr id="14" name="Image 13">
            <a:extLst>
              <a:ext uri="{FF2B5EF4-FFF2-40B4-BE49-F238E27FC236}">
                <a16:creationId xmlns:a16="http://schemas.microsoft.com/office/drawing/2014/main" id="{363C8AFE-F275-2483-2E1F-EE61CCD8A8ED}"/>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13193649" y="69317"/>
            <a:ext cx="1176530" cy="585217"/>
          </a:xfrm>
          <a:prstGeom prst="rect">
            <a:avLst/>
          </a:prstGeom>
        </xdr:spPr>
      </xdr:pic>
    </xdr:grpSp>
    <xdr:clientData/>
  </xdr:twoCellAnchor>
  <xdr:twoCellAnchor>
    <xdr:from>
      <xdr:col>5</xdr:col>
      <xdr:colOff>1272540</xdr:colOff>
      <xdr:row>4</xdr:row>
      <xdr:rowOff>44631</xdr:rowOff>
    </xdr:from>
    <xdr:to>
      <xdr:col>6</xdr:col>
      <xdr:colOff>1485900</xdr:colOff>
      <xdr:row>5</xdr:row>
      <xdr:rowOff>106680</xdr:rowOff>
    </xdr:to>
    <xdr:sp macro="" textlink="">
      <xdr:nvSpPr>
        <xdr:cNvPr id="16" name="Rectangle : coins arrondis 15">
          <a:extLst>
            <a:ext uri="{FF2B5EF4-FFF2-40B4-BE49-F238E27FC236}">
              <a16:creationId xmlns:a16="http://schemas.microsoft.com/office/drawing/2014/main" id="{2DED7545-9350-4641-8F72-8DE0A4CE36C1}"/>
            </a:ext>
          </a:extLst>
        </xdr:cNvPr>
        <xdr:cNvSpPr/>
      </xdr:nvSpPr>
      <xdr:spPr>
        <a:xfrm>
          <a:off x="11376660" y="776151"/>
          <a:ext cx="2324100" cy="244929"/>
        </a:xfrm>
        <a:prstGeom prst="roundRect">
          <a:avLst/>
        </a:prstGeom>
        <a:solidFill>
          <a:schemeClr val="bg1">
            <a:lumMod val="95000"/>
          </a:schemeClr>
        </a:solidFill>
        <a:ln>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500" b="1" baseline="0">
              <a:solidFill>
                <a:schemeClr val="bg1">
                  <a:lumMod val="50000"/>
                </a:schemeClr>
              </a:solidFill>
            </a:rPr>
            <a:t>Retour au tableau de bord </a:t>
          </a:r>
          <a:endParaRPr lang="fr-FR" sz="1500" b="1">
            <a:solidFill>
              <a:schemeClr val="bg1">
                <a:lumMod val="50000"/>
              </a:schemeClr>
            </a:solidFill>
          </a:endParaRPr>
        </a:p>
      </xdr:txBody>
    </xdr:sp>
    <xdr:clientData/>
  </xdr:twoCellAnchor>
  <xdr:twoCellAnchor editAs="oneCell">
    <xdr:from>
      <xdr:col>6</xdr:col>
      <xdr:colOff>1129160</xdr:colOff>
      <xdr:row>4</xdr:row>
      <xdr:rowOff>146247</xdr:rowOff>
    </xdr:from>
    <xdr:to>
      <xdr:col>6</xdr:col>
      <xdr:colOff>1505916</xdr:colOff>
      <xdr:row>6</xdr:row>
      <xdr:rowOff>157243</xdr:rowOff>
    </xdr:to>
    <xdr:pic>
      <xdr:nvPicPr>
        <xdr:cNvPr id="17" name="Graphique 16" descr="Flèche : incurvée dans le sens des aiguilles d’une montre avec un remplissage uni">
          <a:extLst>
            <a:ext uri="{FF2B5EF4-FFF2-40B4-BE49-F238E27FC236}">
              <a16:creationId xmlns:a16="http://schemas.microsoft.com/office/drawing/2014/main" id="{BC0E7C57-C89D-4D43-8422-04132B8449AD}"/>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 uri="{96DAC541-7B7A-43D3-8B79-37D633B846F1}">
              <asvg:svgBlip xmlns:asvg="http://schemas.microsoft.com/office/drawing/2016/SVG/main" r:embed="rId12"/>
            </a:ext>
          </a:extLst>
        </a:blip>
        <a:stretch>
          <a:fillRect/>
        </a:stretch>
      </xdr:blipFill>
      <xdr:spPr>
        <a:xfrm rot="7685067">
          <a:off x="13344020" y="877767"/>
          <a:ext cx="376756" cy="376756"/>
        </a:xfrm>
        <a:prstGeom prst="rect">
          <a:avLst/>
        </a:prstGeom>
      </xdr:spPr>
    </xdr:pic>
    <xdr:clientData/>
  </xdr:twoCellAnchor>
  <xdr:twoCellAnchor editAs="oneCell">
    <xdr:from>
      <xdr:col>6</xdr:col>
      <xdr:colOff>1516379</xdr:colOff>
      <xdr:row>4</xdr:row>
      <xdr:rowOff>7620</xdr:rowOff>
    </xdr:from>
    <xdr:to>
      <xdr:col>6</xdr:col>
      <xdr:colOff>1910674</xdr:colOff>
      <xdr:row>6</xdr:row>
      <xdr:rowOff>129540</xdr:rowOff>
    </xdr:to>
    <xdr:pic>
      <xdr:nvPicPr>
        <xdr:cNvPr id="24" name="Graphique 23" descr="Statistiques avec un remplissage uni">
          <a:hlinkClick xmlns:r="http://schemas.openxmlformats.org/officeDocument/2006/relationships" r:id="rId13"/>
          <a:extLst>
            <a:ext uri="{FF2B5EF4-FFF2-40B4-BE49-F238E27FC236}">
              <a16:creationId xmlns:a16="http://schemas.microsoft.com/office/drawing/2014/main" id="{95A6DE72-A778-46A7-843A-BBDD5968E66C}"/>
            </a:ext>
          </a:extLst>
        </xdr:cNvPr>
        <xdr:cNvPicPr>
          <a:picLocks noChangeAspect="1"/>
        </xdr:cNvPicPr>
      </xdr:nvPicPr>
      <xdr:blipFill rotWithShape="1">
        <a:blip xmlns:r="http://schemas.openxmlformats.org/officeDocument/2006/relationships" r:embed="rId14">
          <a:extLst>
            <a:ext uri="{28A0092B-C50C-407E-A947-70E740481C1C}">
              <a14:useLocalDpi xmlns:a14="http://schemas.microsoft.com/office/drawing/2010/main" val="0"/>
            </a:ext>
            <a:ext uri="{96DAC541-7B7A-43D3-8B79-37D633B846F1}">
              <asvg:svgBlip xmlns:asvg="http://schemas.microsoft.com/office/drawing/2016/SVG/main" r:embed="rId15"/>
            </a:ext>
          </a:extLst>
        </a:blip>
        <a:srcRect l="23333" r="13333" b="21667"/>
        <a:stretch/>
      </xdr:blipFill>
      <xdr:spPr>
        <a:xfrm>
          <a:off x="13731239" y="739140"/>
          <a:ext cx="394295" cy="487680"/>
        </a:xfrm>
        <a:prstGeom prst="rect">
          <a:avLst/>
        </a:prstGeom>
      </xdr:spPr>
    </xdr:pic>
    <xdr:clientData/>
  </xdr:twoCellAnchor>
  <xdr:twoCellAnchor>
    <xdr:from>
      <xdr:col>46</xdr:col>
      <xdr:colOff>137160</xdr:colOff>
      <xdr:row>8</xdr:row>
      <xdr:rowOff>121920</xdr:rowOff>
    </xdr:from>
    <xdr:to>
      <xdr:col>49</xdr:col>
      <xdr:colOff>419100</xdr:colOff>
      <xdr:row>24</xdr:row>
      <xdr:rowOff>100404</xdr:rowOff>
    </xdr:to>
    <xdr:sp macro="" textlink="">
      <xdr:nvSpPr>
        <xdr:cNvPr id="21" name="ZoneTexte 20">
          <a:extLst>
            <a:ext uri="{FF2B5EF4-FFF2-40B4-BE49-F238E27FC236}">
              <a16:creationId xmlns:a16="http://schemas.microsoft.com/office/drawing/2014/main" id="{4D7CF85D-E883-44C0-9459-6281A9225863}"/>
            </a:ext>
          </a:extLst>
        </xdr:cNvPr>
        <xdr:cNvSpPr txBox="1"/>
      </xdr:nvSpPr>
      <xdr:spPr>
        <a:xfrm>
          <a:off x="48234600" y="1584960"/>
          <a:ext cx="2659380" cy="2904564"/>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b="1"/>
            <a:t>Les</a:t>
          </a:r>
          <a:r>
            <a:rPr lang="fr-FR" sz="1100" b="1" baseline="0"/>
            <a:t> cellules coûts sont masquées, pour les afficher : </a:t>
          </a:r>
          <a:endParaRPr lang="fr-FR" sz="1100" b="1"/>
        </a:p>
        <a:p>
          <a:endParaRPr lang="fr-FR" sz="1100" b="1"/>
        </a:p>
        <a:p>
          <a:r>
            <a:rPr lang="fr-FR" sz="1100" b="1"/>
            <a:t>-</a:t>
          </a:r>
          <a:r>
            <a:rPr lang="fr-FR" sz="1100" b="0"/>
            <a:t>Sélectionnez les colonnes W à AU </a:t>
          </a:r>
        </a:p>
        <a:p>
          <a:r>
            <a:rPr lang="fr-FR" sz="1100" b="0"/>
            <a:t>-Effectuer</a:t>
          </a:r>
          <a:r>
            <a:rPr lang="fr-FR" sz="1100" b="0" baseline="0"/>
            <a:t> un clic droit</a:t>
          </a:r>
          <a:r>
            <a:rPr lang="fr-FR" sz="1100" b="0"/>
            <a:t> </a:t>
          </a:r>
        </a:p>
        <a:p>
          <a:r>
            <a:rPr lang="fr-FR" sz="1100" b="0"/>
            <a:t>-Cliquer</a:t>
          </a:r>
          <a:r>
            <a:rPr lang="fr-FR" sz="1100" b="0" baseline="0"/>
            <a:t> sur A</a:t>
          </a:r>
          <a:r>
            <a:rPr lang="fr-FR" sz="1100" b="0"/>
            <a:t>fficher</a:t>
          </a:r>
        </a:p>
        <a:p>
          <a:endParaRPr lang="fr-FR" sz="1100" b="1"/>
        </a:p>
        <a:p>
          <a:r>
            <a:rPr lang="fr-FR" sz="1100" b="1"/>
            <a:t>Masquer à nouveau les cellules, cela</a:t>
          </a:r>
          <a:r>
            <a:rPr lang="fr-FR" sz="1100" b="1" baseline="0"/>
            <a:t> permet de</a:t>
          </a:r>
          <a:r>
            <a:rPr lang="fr-FR" sz="1100" b="1"/>
            <a:t> protèger les formules d'une mauvaise manipulation lors du</a:t>
          </a:r>
          <a:r>
            <a:rPr lang="fr-FR" sz="1100" b="1" baseline="0"/>
            <a:t> remplissage de données </a:t>
          </a:r>
          <a:endParaRPr lang="fr-FR" sz="1100" b="1"/>
        </a:p>
        <a:p>
          <a:endParaRPr lang="fr-FR" sz="1100" b="1"/>
        </a:p>
        <a:p>
          <a:r>
            <a:rPr lang="fr-FR" sz="1100" b="0"/>
            <a:t>-Sélectionner les colonnes X à AT</a:t>
          </a:r>
        </a:p>
        <a:p>
          <a:r>
            <a:rPr lang="fr-FR" sz="1100" b="0"/>
            <a:t>-Effectuer</a:t>
          </a:r>
          <a:r>
            <a:rPr lang="fr-FR" sz="1100" b="0" baseline="0"/>
            <a:t> un clic droit </a:t>
          </a:r>
          <a:endParaRPr lang="fr-FR" sz="1100" b="0"/>
        </a:p>
        <a:p>
          <a:r>
            <a:rPr lang="fr-FR" sz="1100" b="0"/>
            <a:t>-Cliquer sur Masquer</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281944</xdr:colOff>
      <xdr:row>7</xdr:row>
      <xdr:rowOff>121920</xdr:rowOff>
    </xdr:from>
    <xdr:to>
      <xdr:col>2</xdr:col>
      <xdr:colOff>373384</xdr:colOff>
      <xdr:row>11</xdr:row>
      <xdr:rowOff>0</xdr:rowOff>
    </xdr:to>
    <xdr:grpSp>
      <xdr:nvGrpSpPr>
        <xdr:cNvPr id="31" name="Groupe 30">
          <a:extLst>
            <a:ext uri="{FF2B5EF4-FFF2-40B4-BE49-F238E27FC236}">
              <a16:creationId xmlns:a16="http://schemas.microsoft.com/office/drawing/2014/main" id="{6B151246-27B6-4BD0-A87B-DBA7BC04C6E7}"/>
            </a:ext>
          </a:extLst>
        </xdr:cNvPr>
        <xdr:cNvGrpSpPr/>
      </xdr:nvGrpSpPr>
      <xdr:grpSpPr>
        <a:xfrm>
          <a:off x="281944" y="1455420"/>
          <a:ext cx="3766969" cy="640080"/>
          <a:chOff x="289560" y="3048000"/>
          <a:chExt cx="3863340" cy="609600"/>
        </a:xfrm>
      </xdr:grpSpPr>
      <xdr:sp macro="" textlink="">
        <xdr:nvSpPr>
          <xdr:cNvPr id="32" name="Rectangle : coins arrondis 31">
            <a:extLst>
              <a:ext uri="{FF2B5EF4-FFF2-40B4-BE49-F238E27FC236}">
                <a16:creationId xmlns:a16="http://schemas.microsoft.com/office/drawing/2014/main" id="{694FADEE-45ED-0DB8-1EA0-2AEA84C49B02}"/>
              </a:ext>
            </a:extLst>
          </xdr:cNvPr>
          <xdr:cNvSpPr/>
        </xdr:nvSpPr>
        <xdr:spPr>
          <a:xfrm>
            <a:off x="367064" y="3107871"/>
            <a:ext cx="3785836" cy="471352"/>
          </a:xfrm>
          <a:prstGeom prst="roundRect">
            <a:avLst/>
          </a:prstGeom>
          <a:solidFill>
            <a:schemeClr val="accent1"/>
          </a:solidFill>
          <a:ln>
            <a:solidFill>
              <a:schemeClr val="accent1"/>
            </a:solid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fr-FR" sz="1100" b="1" baseline="0"/>
              <a:t> CONSOMMATION EAU</a:t>
            </a:r>
            <a:endParaRPr lang="fr-FR" sz="1100" b="1"/>
          </a:p>
        </xdr:txBody>
      </xdr:sp>
      <xdr:grpSp>
        <xdr:nvGrpSpPr>
          <xdr:cNvPr id="33" name="Groupe 32">
            <a:extLst>
              <a:ext uri="{FF2B5EF4-FFF2-40B4-BE49-F238E27FC236}">
                <a16:creationId xmlns:a16="http://schemas.microsoft.com/office/drawing/2014/main" id="{F77407E2-8B9E-2160-5271-F8DA47BC39C5}"/>
              </a:ext>
            </a:extLst>
          </xdr:cNvPr>
          <xdr:cNvGrpSpPr/>
        </xdr:nvGrpSpPr>
        <xdr:grpSpPr>
          <a:xfrm>
            <a:off x="289560" y="3048000"/>
            <a:ext cx="696685" cy="609600"/>
            <a:chOff x="620497" y="805544"/>
            <a:chExt cx="696685" cy="609600"/>
          </a:xfrm>
        </xdr:grpSpPr>
        <xdr:sp macro="" textlink="">
          <xdr:nvSpPr>
            <xdr:cNvPr id="34" name="Organigramme : Préparation 33">
              <a:extLst>
                <a:ext uri="{FF2B5EF4-FFF2-40B4-BE49-F238E27FC236}">
                  <a16:creationId xmlns:a16="http://schemas.microsoft.com/office/drawing/2014/main" id="{001A28FC-B319-ACC3-45C3-D90133F390D7}"/>
                </a:ext>
              </a:extLst>
            </xdr:cNvPr>
            <xdr:cNvSpPr/>
          </xdr:nvSpPr>
          <xdr:spPr>
            <a:xfrm>
              <a:off x="620497" y="805544"/>
              <a:ext cx="696685" cy="609600"/>
            </a:xfrm>
            <a:prstGeom prst="flowChartPreparation">
              <a:avLst/>
            </a:prstGeom>
            <a:solidFill>
              <a:schemeClr val="bg1"/>
            </a:solidFill>
            <a:ln w="28575">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pic>
          <xdr:nvPicPr>
            <xdr:cNvPr id="35" name="Graphique 34" descr="Eau avec un remplissage uni">
              <a:extLst>
                <a:ext uri="{FF2B5EF4-FFF2-40B4-BE49-F238E27FC236}">
                  <a16:creationId xmlns:a16="http://schemas.microsoft.com/office/drawing/2014/main" id="{039FBE71-3A6A-1F67-C0FF-2FFAC3BFD10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729343" y="870857"/>
              <a:ext cx="457199" cy="457199"/>
            </a:xfrm>
            <a:prstGeom prst="rect">
              <a:avLst/>
            </a:prstGeom>
          </xdr:spPr>
        </xdr:pic>
      </xdr:grpSp>
    </xdr:grpSp>
    <xdr:clientData/>
  </xdr:twoCellAnchor>
  <xdr:twoCellAnchor>
    <xdr:from>
      <xdr:col>5</xdr:col>
      <xdr:colOff>236224</xdr:colOff>
      <xdr:row>8</xdr:row>
      <xdr:rowOff>0</xdr:rowOff>
    </xdr:from>
    <xdr:to>
      <xdr:col>6</xdr:col>
      <xdr:colOff>1911322</xdr:colOff>
      <xdr:row>10</xdr:row>
      <xdr:rowOff>105592</xdr:rowOff>
    </xdr:to>
    <xdr:sp macro="" textlink="">
      <xdr:nvSpPr>
        <xdr:cNvPr id="36" name="Rectangle : coins arrondis 35">
          <a:hlinkClick xmlns:r="http://schemas.openxmlformats.org/officeDocument/2006/relationships" r:id="rId3"/>
          <a:extLst>
            <a:ext uri="{FF2B5EF4-FFF2-40B4-BE49-F238E27FC236}">
              <a16:creationId xmlns:a16="http://schemas.microsoft.com/office/drawing/2014/main" id="{C614039E-71A8-4007-869A-4B62E92DBA04}"/>
            </a:ext>
          </a:extLst>
        </xdr:cNvPr>
        <xdr:cNvSpPr/>
      </xdr:nvSpPr>
      <xdr:spPr>
        <a:xfrm>
          <a:off x="10340344" y="1463040"/>
          <a:ext cx="3785838" cy="471352"/>
        </a:xfrm>
        <a:prstGeom prst="roundRect">
          <a:avLst/>
        </a:prstGeom>
        <a:gradFill flip="none" rotWithShape="1">
          <a:gsLst>
            <a:gs pos="0">
              <a:schemeClr val="accent3">
                <a:lumMod val="67000"/>
              </a:schemeClr>
            </a:gs>
            <a:gs pos="48000">
              <a:schemeClr val="accent3">
                <a:lumMod val="97000"/>
                <a:lumOff val="3000"/>
              </a:schemeClr>
            </a:gs>
            <a:gs pos="100000">
              <a:schemeClr val="accent3">
                <a:lumMod val="60000"/>
                <a:lumOff val="40000"/>
              </a:scheme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fr-FR" sz="1100" b="1"/>
            <a:t>CONSOMMATION</a:t>
          </a:r>
          <a:r>
            <a:rPr lang="fr-FR" sz="1100" b="1" baseline="0"/>
            <a:t> ÉLECTRICITÉ</a:t>
          </a:r>
          <a:endParaRPr lang="fr-FR" sz="1100" b="1"/>
        </a:p>
      </xdr:txBody>
    </xdr:sp>
    <xdr:clientData/>
  </xdr:twoCellAnchor>
  <xdr:twoCellAnchor>
    <xdr:from>
      <xdr:col>21</xdr:col>
      <xdr:colOff>1765151</xdr:colOff>
      <xdr:row>6</xdr:row>
      <xdr:rowOff>157330</xdr:rowOff>
    </xdr:from>
    <xdr:to>
      <xdr:col>22</xdr:col>
      <xdr:colOff>1742291</xdr:colOff>
      <xdr:row>12</xdr:row>
      <xdr:rowOff>157331</xdr:rowOff>
    </xdr:to>
    <xdr:grpSp>
      <xdr:nvGrpSpPr>
        <xdr:cNvPr id="5" name="Groupe 4">
          <a:hlinkClick xmlns:r="http://schemas.openxmlformats.org/officeDocument/2006/relationships" r:id="rId4"/>
          <a:extLst>
            <a:ext uri="{FF2B5EF4-FFF2-40B4-BE49-F238E27FC236}">
              <a16:creationId xmlns:a16="http://schemas.microsoft.com/office/drawing/2014/main" id="{56C5DEBF-66F9-486C-90E1-FD0697935BC5}"/>
            </a:ext>
          </a:extLst>
        </xdr:cNvPr>
        <xdr:cNvGrpSpPr/>
      </xdr:nvGrpSpPr>
      <xdr:grpSpPr>
        <a:xfrm>
          <a:off x="44403533" y="1300330"/>
          <a:ext cx="2027817" cy="1143001"/>
          <a:chOff x="46024800" y="1188720"/>
          <a:chExt cx="2087880" cy="1097280"/>
        </a:xfrm>
      </xdr:grpSpPr>
      <xdr:sp macro="" textlink="">
        <xdr:nvSpPr>
          <xdr:cNvPr id="6" name="ZoneTexte 5">
            <a:extLst>
              <a:ext uri="{FF2B5EF4-FFF2-40B4-BE49-F238E27FC236}">
                <a16:creationId xmlns:a16="http://schemas.microsoft.com/office/drawing/2014/main" id="{C4CD50B1-C5B7-B976-C545-138069439D7D}"/>
              </a:ext>
            </a:extLst>
          </xdr:cNvPr>
          <xdr:cNvSpPr txBox="1"/>
        </xdr:nvSpPr>
        <xdr:spPr>
          <a:xfrm>
            <a:off x="46024800" y="1562100"/>
            <a:ext cx="2087880" cy="723900"/>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100" b="1" baseline="0">
                <a:solidFill>
                  <a:schemeClr val="tx1"/>
                </a:solidFill>
              </a:rPr>
              <a:t>Cliquez ici pour être redirigez afin d'entrée une estimation du coût de consommation</a:t>
            </a:r>
          </a:p>
          <a:p>
            <a:endParaRPr lang="fr-FR" sz="1100" baseline="0"/>
          </a:p>
        </xdr:txBody>
      </xdr:sp>
      <xdr:pic>
        <xdr:nvPicPr>
          <xdr:cNvPr id="7" name="Graphique 6" descr="Avertissement avec un remplissage uni">
            <a:extLst>
              <a:ext uri="{FF2B5EF4-FFF2-40B4-BE49-F238E27FC236}">
                <a16:creationId xmlns:a16="http://schemas.microsoft.com/office/drawing/2014/main" id="{ECCFA87B-204C-4715-6681-DD4DF0DB9576}"/>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46893480" y="1188720"/>
            <a:ext cx="342900" cy="342900"/>
          </a:xfrm>
          <a:prstGeom prst="rect">
            <a:avLst/>
          </a:prstGeom>
        </xdr:spPr>
      </xdr:pic>
    </xdr:grpSp>
    <xdr:clientData/>
  </xdr:twoCellAnchor>
  <xdr:twoCellAnchor>
    <xdr:from>
      <xdr:col>2</xdr:col>
      <xdr:colOff>586740</xdr:colOff>
      <xdr:row>4</xdr:row>
      <xdr:rowOff>82731</xdr:rowOff>
    </xdr:from>
    <xdr:to>
      <xdr:col>4</xdr:col>
      <xdr:colOff>1920240</xdr:colOff>
      <xdr:row>6</xdr:row>
      <xdr:rowOff>106680</xdr:rowOff>
    </xdr:to>
    <xdr:sp macro="" textlink="">
      <xdr:nvSpPr>
        <xdr:cNvPr id="9" name="Rectangle : coins arrondis 8">
          <a:extLst>
            <a:ext uri="{FF2B5EF4-FFF2-40B4-BE49-F238E27FC236}">
              <a16:creationId xmlns:a16="http://schemas.microsoft.com/office/drawing/2014/main" id="{66945B0C-9E0D-437A-BB37-398B5D54FF6B}"/>
            </a:ext>
          </a:extLst>
        </xdr:cNvPr>
        <xdr:cNvSpPr/>
      </xdr:nvSpPr>
      <xdr:spPr>
        <a:xfrm>
          <a:off x="4358640" y="814251"/>
          <a:ext cx="5554980" cy="389709"/>
        </a:xfrm>
        <a:prstGeom prst="roundRect">
          <a:avLst/>
        </a:prstGeom>
        <a:solidFill>
          <a:schemeClr val="bg1">
            <a:lumMod val="95000"/>
          </a:schemeClr>
        </a:solidFill>
        <a:ln>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800" b="1" baseline="0">
              <a:solidFill>
                <a:schemeClr val="bg1">
                  <a:lumMod val="50000"/>
                </a:schemeClr>
              </a:solidFill>
            </a:rPr>
            <a:t>BASE DE DONNÉES DES CONSOMMATIONS</a:t>
          </a:r>
          <a:endParaRPr lang="fr-FR" sz="1800" b="1">
            <a:solidFill>
              <a:schemeClr val="bg1">
                <a:lumMod val="50000"/>
              </a:schemeClr>
            </a:solidFill>
          </a:endParaRPr>
        </a:p>
      </xdr:txBody>
    </xdr:sp>
    <xdr:clientData/>
  </xdr:twoCellAnchor>
  <xdr:twoCellAnchor>
    <xdr:from>
      <xdr:col>2</xdr:col>
      <xdr:colOff>1567543</xdr:colOff>
      <xdr:row>7</xdr:row>
      <xdr:rowOff>181791</xdr:rowOff>
    </xdr:from>
    <xdr:to>
      <xdr:col>4</xdr:col>
      <xdr:colOff>1131901</xdr:colOff>
      <xdr:row>10</xdr:row>
      <xdr:rowOff>104503</xdr:rowOff>
    </xdr:to>
    <xdr:sp macro="" textlink="">
      <xdr:nvSpPr>
        <xdr:cNvPr id="10" name="Rectangle : coins arrondis 9">
          <a:hlinkClick xmlns:r="http://schemas.openxmlformats.org/officeDocument/2006/relationships" r:id="rId7"/>
          <a:extLst>
            <a:ext uri="{FF2B5EF4-FFF2-40B4-BE49-F238E27FC236}">
              <a16:creationId xmlns:a16="http://schemas.microsoft.com/office/drawing/2014/main" id="{D0250003-1E5C-4B5C-BA0B-12FFCB0253AE}"/>
            </a:ext>
          </a:extLst>
        </xdr:cNvPr>
        <xdr:cNvSpPr/>
      </xdr:nvSpPr>
      <xdr:spPr>
        <a:xfrm>
          <a:off x="5339443" y="1461951"/>
          <a:ext cx="3785838" cy="471352"/>
        </a:xfrm>
        <a:prstGeom prst="roundRect">
          <a:avLst/>
        </a:prstGeom>
        <a:gradFill flip="none" rotWithShape="1">
          <a:gsLst>
            <a:gs pos="0">
              <a:schemeClr val="accent3">
                <a:lumMod val="67000"/>
              </a:schemeClr>
            </a:gs>
            <a:gs pos="48000">
              <a:schemeClr val="accent3">
                <a:lumMod val="97000"/>
                <a:lumOff val="3000"/>
              </a:schemeClr>
            </a:gs>
            <a:gs pos="100000">
              <a:schemeClr val="accent3">
                <a:lumMod val="60000"/>
                <a:lumOff val="40000"/>
              </a:scheme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fr-FR" sz="1100" b="1"/>
            <a:t>CONSOMMATION GAZ</a:t>
          </a:r>
        </a:p>
      </xdr:txBody>
    </xdr:sp>
    <xdr:clientData/>
  </xdr:twoCellAnchor>
  <xdr:twoCellAnchor editAs="oneCell">
    <xdr:from>
      <xdr:col>0</xdr:col>
      <xdr:colOff>243840</xdr:colOff>
      <xdr:row>0</xdr:row>
      <xdr:rowOff>146376</xdr:rowOff>
    </xdr:from>
    <xdr:to>
      <xdr:col>1</xdr:col>
      <xdr:colOff>116114</xdr:colOff>
      <xdr:row>3</xdr:row>
      <xdr:rowOff>1755</xdr:rowOff>
    </xdr:to>
    <xdr:pic>
      <xdr:nvPicPr>
        <xdr:cNvPr id="11" name="Image 10" descr="Afficher l’image source">
          <a:extLst>
            <a:ext uri="{FF2B5EF4-FFF2-40B4-BE49-F238E27FC236}">
              <a16:creationId xmlns:a16="http://schemas.microsoft.com/office/drawing/2014/main" id="{86D13AD3-36F6-433B-97B2-0ED865F42446}"/>
            </a:ext>
          </a:extLst>
        </xdr:cNvPr>
        <xdr:cNvPicPr>
          <a:picLocks noChangeAspect="1" noChangeArrowheads="1"/>
        </xdr:cNvPicPr>
      </xdr:nvPicPr>
      <xdr:blipFill rotWithShape="1">
        <a:blip xmlns:r="http://schemas.openxmlformats.org/officeDocument/2006/relationships" r:embed="rId8">
          <a:extLst>
            <a:ext uri="{28A0092B-C50C-407E-A947-70E740481C1C}">
              <a14:useLocalDpi xmlns:a14="http://schemas.microsoft.com/office/drawing/2010/main" val="0"/>
            </a:ext>
          </a:extLst>
        </a:blip>
        <a:srcRect l="4556" t="12432" r="3758" b="14364"/>
        <a:stretch/>
      </xdr:blipFill>
      <xdr:spPr bwMode="auto">
        <a:xfrm>
          <a:off x="243840" y="146376"/>
          <a:ext cx="1190534" cy="40043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1510926</xdr:colOff>
      <xdr:row>0</xdr:row>
      <xdr:rowOff>0</xdr:rowOff>
    </xdr:from>
    <xdr:to>
      <xdr:col>6</xdr:col>
      <xdr:colOff>1930922</xdr:colOff>
      <xdr:row>3</xdr:row>
      <xdr:rowOff>141642</xdr:rowOff>
    </xdr:to>
    <xdr:grpSp>
      <xdr:nvGrpSpPr>
        <xdr:cNvPr id="12" name="Groupe 11">
          <a:extLst>
            <a:ext uri="{FF2B5EF4-FFF2-40B4-BE49-F238E27FC236}">
              <a16:creationId xmlns:a16="http://schemas.microsoft.com/office/drawing/2014/main" id="{D633140B-4FF6-436B-8BFD-304237A87B34}"/>
            </a:ext>
          </a:extLst>
        </xdr:cNvPr>
        <xdr:cNvGrpSpPr/>
      </xdr:nvGrpSpPr>
      <xdr:grpSpPr>
        <a:xfrm>
          <a:off x="11338485" y="0"/>
          <a:ext cx="2470672" cy="713142"/>
          <a:chOff x="13193649" y="0"/>
          <a:chExt cx="2530736" cy="690282"/>
        </a:xfrm>
      </xdr:grpSpPr>
      <xdr:pic>
        <xdr:nvPicPr>
          <xdr:cNvPr id="13" name="Image 12">
            <a:extLst>
              <a:ext uri="{FF2B5EF4-FFF2-40B4-BE49-F238E27FC236}">
                <a16:creationId xmlns:a16="http://schemas.microsoft.com/office/drawing/2014/main" id="{0DBE17BA-3785-02D3-1A3B-DCCCCD75C572}"/>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tretch>
            <a:fillRect/>
          </a:stretch>
        </xdr:blipFill>
        <xdr:spPr>
          <a:xfrm>
            <a:off x="14395164" y="0"/>
            <a:ext cx="1329221" cy="690282"/>
          </a:xfrm>
          <a:prstGeom prst="rect">
            <a:avLst/>
          </a:prstGeom>
        </xdr:spPr>
      </xdr:pic>
      <xdr:pic>
        <xdr:nvPicPr>
          <xdr:cNvPr id="14" name="Image 13">
            <a:extLst>
              <a:ext uri="{FF2B5EF4-FFF2-40B4-BE49-F238E27FC236}">
                <a16:creationId xmlns:a16="http://schemas.microsoft.com/office/drawing/2014/main" id="{3B2D4D9E-F47C-242C-A270-D66302AF9F85}"/>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13193649" y="69317"/>
            <a:ext cx="1176530" cy="585217"/>
          </a:xfrm>
          <a:prstGeom prst="rect">
            <a:avLst/>
          </a:prstGeom>
        </xdr:spPr>
      </xdr:pic>
    </xdr:grpSp>
    <xdr:clientData/>
  </xdr:twoCellAnchor>
  <xdr:twoCellAnchor>
    <xdr:from>
      <xdr:col>5</xdr:col>
      <xdr:colOff>1272540</xdr:colOff>
      <xdr:row>4</xdr:row>
      <xdr:rowOff>44631</xdr:rowOff>
    </xdr:from>
    <xdr:to>
      <xdr:col>6</xdr:col>
      <xdr:colOff>1485900</xdr:colOff>
      <xdr:row>5</xdr:row>
      <xdr:rowOff>106680</xdr:rowOff>
    </xdr:to>
    <xdr:sp macro="" textlink="">
      <xdr:nvSpPr>
        <xdr:cNvPr id="16" name="Rectangle : coins arrondis 15">
          <a:extLst>
            <a:ext uri="{FF2B5EF4-FFF2-40B4-BE49-F238E27FC236}">
              <a16:creationId xmlns:a16="http://schemas.microsoft.com/office/drawing/2014/main" id="{C90F63A9-F94A-45EC-913F-85F57B1881FF}"/>
            </a:ext>
          </a:extLst>
        </xdr:cNvPr>
        <xdr:cNvSpPr/>
      </xdr:nvSpPr>
      <xdr:spPr>
        <a:xfrm>
          <a:off x="11376660" y="776151"/>
          <a:ext cx="2324100" cy="244929"/>
        </a:xfrm>
        <a:prstGeom prst="roundRect">
          <a:avLst/>
        </a:prstGeom>
        <a:solidFill>
          <a:schemeClr val="bg1">
            <a:lumMod val="95000"/>
          </a:schemeClr>
        </a:solidFill>
        <a:ln>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500" b="1" baseline="0">
              <a:solidFill>
                <a:schemeClr val="bg1">
                  <a:lumMod val="50000"/>
                </a:schemeClr>
              </a:solidFill>
            </a:rPr>
            <a:t>Retour au tableau de bord </a:t>
          </a:r>
          <a:endParaRPr lang="fr-FR" sz="1500" b="1">
            <a:solidFill>
              <a:schemeClr val="bg1">
                <a:lumMod val="50000"/>
              </a:schemeClr>
            </a:solidFill>
          </a:endParaRPr>
        </a:p>
      </xdr:txBody>
    </xdr:sp>
    <xdr:clientData/>
  </xdr:twoCellAnchor>
  <xdr:twoCellAnchor editAs="oneCell">
    <xdr:from>
      <xdr:col>6</xdr:col>
      <xdr:colOff>1129160</xdr:colOff>
      <xdr:row>4</xdr:row>
      <xdr:rowOff>146247</xdr:rowOff>
    </xdr:from>
    <xdr:to>
      <xdr:col>6</xdr:col>
      <xdr:colOff>1505916</xdr:colOff>
      <xdr:row>6</xdr:row>
      <xdr:rowOff>157243</xdr:rowOff>
    </xdr:to>
    <xdr:pic>
      <xdr:nvPicPr>
        <xdr:cNvPr id="17" name="Graphique 16" descr="Flèche : incurvée dans le sens des aiguilles d’une montre avec un remplissage uni">
          <a:extLst>
            <a:ext uri="{FF2B5EF4-FFF2-40B4-BE49-F238E27FC236}">
              <a16:creationId xmlns:a16="http://schemas.microsoft.com/office/drawing/2014/main" id="{687D760C-F05B-498C-A66F-97FB1AC5A6C5}"/>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 uri="{96DAC541-7B7A-43D3-8B79-37D633B846F1}">
              <asvg:svgBlip xmlns:asvg="http://schemas.microsoft.com/office/drawing/2016/SVG/main" r:embed="rId12"/>
            </a:ext>
          </a:extLst>
        </a:blip>
        <a:stretch>
          <a:fillRect/>
        </a:stretch>
      </xdr:blipFill>
      <xdr:spPr>
        <a:xfrm rot="7685067">
          <a:off x="13344020" y="877767"/>
          <a:ext cx="376756" cy="376756"/>
        </a:xfrm>
        <a:prstGeom prst="rect">
          <a:avLst/>
        </a:prstGeom>
      </xdr:spPr>
    </xdr:pic>
    <xdr:clientData/>
  </xdr:twoCellAnchor>
  <xdr:twoCellAnchor editAs="oneCell">
    <xdr:from>
      <xdr:col>6</xdr:col>
      <xdr:colOff>1516379</xdr:colOff>
      <xdr:row>4</xdr:row>
      <xdr:rowOff>7620</xdr:rowOff>
    </xdr:from>
    <xdr:to>
      <xdr:col>6</xdr:col>
      <xdr:colOff>1910674</xdr:colOff>
      <xdr:row>6</xdr:row>
      <xdr:rowOff>129540</xdr:rowOff>
    </xdr:to>
    <xdr:pic>
      <xdr:nvPicPr>
        <xdr:cNvPr id="24" name="Graphique 23" descr="Statistiques avec un remplissage uni">
          <a:hlinkClick xmlns:r="http://schemas.openxmlformats.org/officeDocument/2006/relationships" r:id="rId13"/>
          <a:extLst>
            <a:ext uri="{FF2B5EF4-FFF2-40B4-BE49-F238E27FC236}">
              <a16:creationId xmlns:a16="http://schemas.microsoft.com/office/drawing/2014/main" id="{B5F9E8FE-1620-4700-8502-F1CAB5FDCBC7}"/>
            </a:ext>
          </a:extLst>
        </xdr:cNvPr>
        <xdr:cNvPicPr>
          <a:picLocks noChangeAspect="1"/>
        </xdr:cNvPicPr>
      </xdr:nvPicPr>
      <xdr:blipFill rotWithShape="1">
        <a:blip xmlns:r="http://schemas.openxmlformats.org/officeDocument/2006/relationships" r:embed="rId14">
          <a:extLst>
            <a:ext uri="{28A0092B-C50C-407E-A947-70E740481C1C}">
              <a14:useLocalDpi xmlns:a14="http://schemas.microsoft.com/office/drawing/2010/main" val="0"/>
            </a:ext>
            <a:ext uri="{96DAC541-7B7A-43D3-8B79-37D633B846F1}">
              <asvg:svgBlip xmlns:asvg="http://schemas.microsoft.com/office/drawing/2016/SVG/main" r:embed="rId15"/>
            </a:ext>
          </a:extLst>
        </a:blip>
        <a:srcRect l="23333" r="13333" b="21667"/>
        <a:stretch/>
      </xdr:blipFill>
      <xdr:spPr>
        <a:xfrm>
          <a:off x="13731239" y="739140"/>
          <a:ext cx="394295" cy="487680"/>
        </a:xfrm>
        <a:prstGeom prst="rect">
          <a:avLst/>
        </a:prstGeom>
      </xdr:spPr>
    </xdr:pic>
    <xdr:clientData/>
  </xdr:twoCellAnchor>
  <xdr:twoCellAnchor>
    <xdr:from>
      <xdr:col>46</xdr:col>
      <xdr:colOff>206187</xdr:colOff>
      <xdr:row>8</xdr:row>
      <xdr:rowOff>152400</xdr:rowOff>
    </xdr:from>
    <xdr:to>
      <xdr:col>49</xdr:col>
      <xdr:colOff>498885</xdr:colOff>
      <xdr:row>25</xdr:row>
      <xdr:rowOff>8964</xdr:rowOff>
    </xdr:to>
    <xdr:sp macro="" textlink="">
      <xdr:nvSpPr>
        <xdr:cNvPr id="21" name="ZoneTexte 20">
          <a:extLst>
            <a:ext uri="{FF2B5EF4-FFF2-40B4-BE49-F238E27FC236}">
              <a16:creationId xmlns:a16="http://schemas.microsoft.com/office/drawing/2014/main" id="{289466F9-B156-4822-AA59-E2EB441DBE53}"/>
            </a:ext>
          </a:extLst>
        </xdr:cNvPr>
        <xdr:cNvSpPr txBox="1"/>
      </xdr:nvSpPr>
      <xdr:spPr>
        <a:xfrm>
          <a:off x="48221152" y="1586753"/>
          <a:ext cx="2659380" cy="2904564"/>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b="1"/>
            <a:t>Les</a:t>
          </a:r>
          <a:r>
            <a:rPr lang="fr-FR" sz="1100" b="1" baseline="0"/>
            <a:t> cellules coûts sont masquées, pour les afficher : </a:t>
          </a:r>
          <a:endParaRPr lang="fr-FR" sz="1100" b="1"/>
        </a:p>
        <a:p>
          <a:endParaRPr lang="fr-FR" sz="1100" b="1"/>
        </a:p>
        <a:p>
          <a:r>
            <a:rPr lang="fr-FR" sz="1100" b="1"/>
            <a:t>-</a:t>
          </a:r>
          <a:r>
            <a:rPr lang="fr-FR" sz="1100" b="0"/>
            <a:t>Sélectionnez les colonnes W à AU </a:t>
          </a:r>
        </a:p>
        <a:p>
          <a:r>
            <a:rPr lang="fr-FR" sz="1100" b="0"/>
            <a:t>-Effectuer</a:t>
          </a:r>
          <a:r>
            <a:rPr lang="fr-FR" sz="1100" b="0" baseline="0"/>
            <a:t> un clic droit</a:t>
          </a:r>
          <a:r>
            <a:rPr lang="fr-FR" sz="1100" b="0"/>
            <a:t> </a:t>
          </a:r>
        </a:p>
        <a:p>
          <a:r>
            <a:rPr lang="fr-FR" sz="1100" b="0"/>
            <a:t>-Cliquer</a:t>
          </a:r>
          <a:r>
            <a:rPr lang="fr-FR" sz="1100" b="0" baseline="0"/>
            <a:t> sur A</a:t>
          </a:r>
          <a:r>
            <a:rPr lang="fr-FR" sz="1100" b="0"/>
            <a:t>fficher</a:t>
          </a:r>
        </a:p>
        <a:p>
          <a:endParaRPr lang="fr-FR" sz="1100" b="1"/>
        </a:p>
        <a:p>
          <a:r>
            <a:rPr lang="fr-FR" sz="1100" b="1"/>
            <a:t>Masquer à nouveau les cellules, cela</a:t>
          </a:r>
          <a:r>
            <a:rPr lang="fr-FR" sz="1100" b="1" baseline="0"/>
            <a:t> permet de</a:t>
          </a:r>
          <a:r>
            <a:rPr lang="fr-FR" sz="1100" b="1"/>
            <a:t> protèger les formules d'une mauvaise manipulation lors du</a:t>
          </a:r>
          <a:r>
            <a:rPr lang="fr-FR" sz="1100" b="1" baseline="0"/>
            <a:t> remplissage de données </a:t>
          </a:r>
          <a:endParaRPr lang="fr-FR" sz="1100" b="1"/>
        </a:p>
        <a:p>
          <a:endParaRPr lang="fr-FR" sz="1100" b="1"/>
        </a:p>
        <a:p>
          <a:r>
            <a:rPr lang="fr-FR" sz="1100" b="0"/>
            <a:t>-Sélectionner les colonnes X à AT</a:t>
          </a:r>
        </a:p>
        <a:p>
          <a:r>
            <a:rPr lang="fr-FR" sz="1100" b="0"/>
            <a:t>-Effectuer</a:t>
          </a:r>
          <a:r>
            <a:rPr lang="fr-FR" sz="1100" b="0" baseline="0"/>
            <a:t> un clic droit </a:t>
          </a:r>
          <a:endParaRPr lang="fr-FR" sz="1100" b="0"/>
        </a:p>
        <a:p>
          <a:r>
            <a:rPr lang="fr-FR" sz="1100" b="0"/>
            <a:t>-Cliquer sur Masquer</a:t>
          </a:r>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16383</xdr:col>
      <xdr:colOff>137160</xdr:colOff>
      <xdr:row>1048573</xdr:row>
      <xdr:rowOff>38100</xdr:rowOff>
    </xdr:from>
    <xdr:to>
      <xdr:col>16383</xdr:col>
      <xdr:colOff>655320</xdr:colOff>
      <xdr:row>1048575</xdr:row>
      <xdr:rowOff>76200</xdr:rowOff>
    </xdr:to>
    <xdr:pic>
      <xdr:nvPicPr>
        <xdr:cNvPr id="2" name="Graphique 1" descr="Profil mâle avec un remplissage uni">
          <a:extLst>
            <a:ext uri="{FF2B5EF4-FFF2-40B4-BE49-F238E27FC236}">
              <a16:creationId xmlns:a16="http://schemas.microsoft.com/office/drawing/2014/main" id="{D9F52E87-E215-4DBD-BABF-1FE9B8BA682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12983337000" y="191763068340"/>
          <a:ext cx="518160" cy="403860"/>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OnLoad="1" refreshedBy="Jerome Bony" refreshedDate="44911.729730324078" createdVersion="7" refreshedVersion="8" minRefreshableVersion="3" recordCount="3" xr:uid="{3759CB11-8989-41F5-966E-78005ECF9899}">
  <cacheSource type="worksheet">
    <worksheetSource name="Tableau_donnees_eau"/>
  </cacheSource>
  <cacheFields count="46">
    <cacheField name="Mois/Année " numFmtId="164">
      <sharedItems containsSemiMixedTypes="0" containsNonDate="0" containsDate="1" containsString="0" minDate="2022-01-01T00:00:00" maxDate="2022-03-02T00:00:00" count="3">
        <d v="2022-01-01T00:00:00"/>
        <d v="2022-02-01T00:00:00"/>
        <d v="2022-03-01T00:00:00"/>
      </sharedItems>
    </cacheField>
    <cacheField name="Commentaire " numFmtId="0">
      <sharedItems containsNonDate="0" containsString="0" containsBlank="1"/>
    </cacheField>
    <cacheField name="Poste [1]" numFmtId="0">
      <sharedItems containsNonDate="0" containsString="0" containsBlank="1"/>
    </cacheField>
    <cacheField name="Poste [2]" numFmtId="0">
      <sharedItems containsNonDate="0" containsString="0" containsBlank="1"/>
    </cacheField>
    <cacheField name="Poste [3]" numFmtId="0">
      <sharedItems containsNonDate="0" containsString="0" containsBlank="1"/>
    </cacheField>
    <cacheField name="Poste [4]" numFmtId="0">
      <sharedItems containsNonDate="0" containsString="0" containsBlank="1"/>
    </cacheField>
    <cacheField name="Poste [5]" numFmtId="0">
      <sharedItems containsNonDate="0" containsString="0" containsBlank="1"/>
    </cacheField>
    <cacheField name="Poste [6]" numFmtId="0">
      <sharedItems containsNonDate="0" containsString="0" containsBlank="1"/>
    </cacheField>
    <cacheField name="Poste [7]" numFmtId="0">
      <sharedItems containsNonDate="0" containsString="0" containsBlank="1"/>
    </cacheField>
    <cacheField name="Poste [8]" numFmtId="0">
      <sharedItems containsNonDate="0" containsString="0" containsBlank="1"/>
    </cacheField>
    <cacheField name="Poste [9]" numFmtId="0">
      <sharedItems containsNonDate="0" containsString="0" containsBlank="1"/>
    </cacheField>
    <cacheField name="Poste [10]" numFmtId="0">
      <sharedItems containsNonDate="0" containsString="0" containsBlank="1"/>
    </cacheField>
    <cacheField name="Poste [11]" numFmtId="0">
      <sharedItems containsNonDate="0" containsString="0" containsBlank="1"/>
    </cacheField>
    <cacheField name="Poste [12]" numFmtId="0">
      <sharedItems containsNonDate="0" containsString="0" containsBlank="1"/>
    </cacheField>
    <cacheField name="Poste [13]" numFmtId="0">
      <sharedItems containsNonDate="0" containsString="0" containsBlank="1"/>
    </cacheField>
    <cacheField name="Poste [14]" numFmtId="0">
      <sharedItems containsNonDate="0" containsString="0" containsBlank="1"/>
    </cacheField>
    <cacheField name="Poste [15]" numFmtId="0">
      <sharedItems containsNonDate="0" containsString="0" containsBlank="1"/>
    </cacheField>
    <cacheField name="Poste [16]" numFmtId="0">
      <sharedItems containsNonDate="0" containsString="0" containsBlank="1"/>
    </cacheField>
    <cacheField name="Poste [17]" numFmtId="0">
      <sharedItems containsNonDate="0" containsString="0" containsBlank="1"/>
    </cacheField>
    <cacheField name="Poste [18]" numFmtId="0">
      <sharedItems containsNonDate="0" containsString="0" containsBlank="1"/>
    </cacheField>
    <cacheField name="Poste [19]" numFmtId="0">
      <sharedItems containsNonDate="0" containsString="0" containsBlank="1"/>
    </cacheField>
    <cacheField name="Poste [20]" numFmtId="0">
      <sharedItems containsNonDate="0" containsString="0" containsBlank="1"/>
    </cacheField>
    <cacheField name="Total" numFmtId="0">
      <sharedItems containsNonDate="0" containsString="0" containsBlank="1"/>
    </cacheField>
    <cacheField name="Coût Poste [1]" numFmtId="0">
      <sharedItems containsSemiMixedTypes="0" containsString="0" containsNumber="1" containsInteger="1" minValue="0" maxValue="0"/>
    </cacheField>
    <cacheField name="Coût Poste [2]" numFmtId="0">
      <sharedItems containsSemiMixedTypes="0" containsString="0" containsNumber="1" containsInteger="1" minValue="0" maxValue="0"/>
    </cacheField>
    <cacheField name="Coût Poste [3]" numFmtId="0">
      <sharedItems containsSemiMixedTypes="0" containsString="0" containsNumber="1" containsInteger="1" minValue="0" maxValue="0"/>
    </cacheField>
    <cacheField name="Coût Poste [4]" numFmtId="0">
      <sharedItems containsSemiMixedTypes="0" containsString="0" containsNumber="1" containsInteger="1" minValue="0" maxValue="0"/>
    </cacheField>
    <cacheField name="Coût Poste [5]" numFmtId="0">
      <sharedItems containsSemiMixedTypes="0" containsString="0" containsNumber="1" containsInteger="1" minValue="0" maxValue="0"/>
    </cacheField>
    <cacheField name="Coût Poste [6]" numFmtId="0">
      <sharedItems containsSemiMixedTypes="0" containsString="0" containsNumber="1" containsInteger="1" minValue="0" maxValue="0"/>
    </cacheField>
    <cacheField name="Coût Poste [7]" numFmtId="0">
      <sharedItems containsSemiMixedTypes="0" containsString="0" containsNumber="1" containsInteger="1" minValue="0" maxValue="0"/>
    </cacheField>
    <cacheField name="Coût Poste [8]" numFmtId="0">
      <sharedItems containsSemiMixedTypes="0" containsString="0" containsNumber="1" containsInteger="1" minValue="0" maxValue="0"/>
    </cacheField>
    <cacheField name="Coût Poste [9]" numFmtId="0">
      <sharedItems containsSemiMixedTypes="0" containsString="0" containsNumber="1" containsInteger="1" minValue="0" maxValue="0"/>
    </cacheField>
    <cacheField name="Coût Poste [10]" numFmtId="0">
      <sharedItems containsSemiMixedTypes="0" containsString="0" containsNumber="1" containsInteger="1" minValue="0" maxValue="0"/>
    </cacheField>
    <cacheField name="Coût Poste [11]" numFmtId="0">
      <sharedItems containsSemiMixedTypes="0" containsString="0" containsNumber="1" containsInteger="1" minValue="0" maxValue="0"/>
    </cacheField>
    <cacheField name="Coût Poste [12]" numFmtId="0">
      <sharedItems containsSemiMixedTypes="0" containsString="0" containsNumber="1" containsInteger="1" minValue="0" maxValue="0"/>
    </cacheField>
    <cacheField name="Coût Poste [13]" numFmtId="0">
      <sharedItems containsSemiMixedTypes="0" containsString="0" containsNumber="1" containsInteger="1" minValue="0" maxValue="0"/>
    </cacheField>
    <cacheField name="Coût Poste [14]" numFmtId="0">
      <sharedItems containsSemiMixedTypes="0" containsString="0" containsNumber="1" containsInteger="1" minValue="0" maxValue="0"/>
    </cacheField>
    <cacheField name="Coût Poste [15]" numFmtId="0">
      <sharedItems containsSemiMixedTypes="0" containsString="0" containsNumber="1" containsInteger="1" minValue="0" maxValue="0"/>
    </cacheField>
    <cacheField name="Coût Poste [16]" numFmtId="0">
      <sharedItems containsSemiMixedTypes="0" containsString="0" containsNumber="1" containsInteger="1" minValue="0" maxValue="0"/>
    </cacheField>
    <cacheField name="Coût Poste [17]" numFmtId="0">
      <sharedItems containsSemiMixedTypes="0" containsString="0" containsNumber="1" containsInteger="1" minValue="0" maxValue="0"/>
    </cacheField>
    <cacheField name="Coût Poste [18]" numFmtId="0">
      <sharedItems containsSemiMixedTypes="0" containsString="0" containsNumber="1" containsInteger="1" minValue="0" maxValue="0"/>
    </cacheField>
    <cacheField name="Coût Poste [19]" numFmtId="0">
      <sharedItems containsSemiMixedTypes="0" containsString="0" containsNumber="1" containsInteger="1" minValue="0" maxValue="0"/>
    </cacheField>
    <cacheField name="Coût Poste [20]" numFmtId="0">
      <sharedItems containsSemiMixedTypes="0" containsString="0" containsNumber="1" containsInteger="1" minValue="0" maxValue="0"/>
    </cacheField>
    <cacheField name="Coût Total" numFmtId="0">
      <sharedItems containsSemiMixedTypes="0" containsString="0" containsNumber="1" containsInteger="1" minValue="0" maxValue="0"/>
    </cacheField>
    <cacheField name="MOIS" numFmtId="0">
      <sharedItems count="12">
        <s v="janvier"/>
        <s v="février"/>
        <s v="mars"/>
        <s v="juillet" u="1"/>
        <s v="septembre" u="1"/>
        <s v="mai" u="1"/>
        <s v="août" u="1"/>
        <s v="avril" u="1"/>
        <s v="décembre" u="1"/>
        <s v="novembre" u="1"/>
        <s v="juin" u="1"/>
        <s v="octobre" u="1"/>
      </sharedItems>
    </cacheField>
    <cacheField name="ANNÉE" numFmtId="0">
      <sharedItems containsSemiMixedTypes="0" containsString="0" containsNumber="1" containsInteger="1" minValue="2022" maxValue="2023" count="2">
        <n v="2022"/>
        <n v="2023" u="1"/>
      </sharedItems>
    </cacheField>
  </cacheFields>
  <extLst>
    <ext xmlns:x14="http://schemas.microsoft.com/office/spreadsheetml/2009/9/main" uri="{725AE2AE-9491-48be-B2B4-4EB974FC3084}">
      <x14:pivotCacheDefinition pivotCacheId="1956454398"/>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OnLoad="1" refreshedBy="Jerome Bony" refreshedDate="44911.729735763889" createdVersion="7" refreshedVersion="8" minRefreshableVersion="3" recordCount="3" xr:uid="{51805130-671F-45E9-94B4-94F004C7A857}">
  <cacheSource type="worksheet">
    <worksheetSource name="Tableau_donnes_gaz"/>
  </cacheSource>
  <cacheFields count="46">
    <cacheField name="Mois/Année " numFmtId="164">
      <sharedItems containsSemiMixedTypes="0" containsNonDate="0" containsDate="1" containsString="0" minDate="2022-01-01T00:00:00" maxDate="2022-03-02T00:00:00" count="3">
        <d v="2022-01-01T00:00:00"/>
        <d v="2022-02-01T00:00:00"/>
        <d v="2022-03-01T00:00:00"/>
      </sharedItems>
    </cacheField>
    <cacheField name="Commentaire " numFmtId="0">
      <sharedItems containsNonDate="0" containsString="0" containsBlank="1"/>
    </cacheField>
    <cacheField name="Poste [1]" numFmtId="0">
      <sharedItems containsNonDate="0" containsString="0" containsBlank="1"/>
    </cacheField>
    <cacheField name="Poste [2]" numFmtId="0">
      <sharedItems containsNonDate="0" containsString="0" containsBlank="1"/>
    </cacheField>
    <cacheField name="Poste [3]" numFmtId="0">
      <sharedItems containsNonDate="0" containsString="0" containsBlank="1"/>
    </cacheField>
    <cacheField name="Poste [4]" numFmtId="0">
      <sharedItems containsNonDate="0" containsString="0" containsBlank="1"/>
    </cacheField>
    <cacheField name="Poste [5]" numFmtId="0">
      <sharedItems containsNonDate="0" containsString="0" containsBlank="1"/>
    </cacheField>
    <cacheField name="Poste [6]" numFmtId="0">
      <sharedItems containsNonDate="0" containsString="0" containsBlank="1"/>
    </cacheField>
    <cacheField name="Poste [7]" numFmtId="0">
      <sharedItems containsNonDate="0" containsString="0" containsBlank="1"/>
    </cacheField>
    <cacheField name="Poste [8]" numFmtId="0">
      <sharedItems containsNonDate="0" containsString="0" containsBlank="1"/>
    </cacheField>
    <cacheField name="Poste [9]" numFmtId="0">
      <sharedItems containsNonDate="0" containsString="0" containsBlank="1"/>
    </cacheField>
    <cacheField name="Poste [10]" numFmtId="0">
      <sharedItems containsNonDate="0" containsString="0" containsBlank="1"/>
    </cacheField>
    <cacheField name="Poste [11]" numFmtId="0">
      <sharedItems containsNonDate="0" containsString="0" containsBlank="1"/>
    </cacheField>
    <cacheField name="Poste [12]" numFmtId="0">
      <sharedItems containsNonDate="0" containsString="0" containsBlank="1"/>
    </cacheField>
    <cacheField name="Poste [13]" numFmtId="0">
      <sharedItems containsNonDate="0" containsString="0" containsBlank="1"/>
    </cacheField>
    <cacheField name="Poste [14]" numFmtId="0">
      <sharedItems containsNonDate="0" containsString="0" containsBlank="1"/>
    </cacheField>
    <cacheField name="Poste [15]" numFmtId="0">
      <sharedItems containsNonDate="0" containsString="0" containsBlank="1"/>
    </cacheField>
    <cacheField name="Poste [16]" numFmtId="0">
      <sharedItems containsNonDate="0" containsString="0" containsBlank="1"/>
    </cacheField>
    <cacheField name="Poste [17]" numFmtId="0">
      <sharedItems containsNonDate="0" containsString="0" containsBlank="1"/>
    </cacheField>
    <cacheField name="Poste [18]" numFmtId="0">
      <sharedItems containsNonDate="0" containsString="0" containsBlank="1"/>
    </cacheField>
    <cacheField name="Poste [19]" numFmtId="0">
      <sharedItems containsNonDate="0" containsString="0" containsBlank="1"/>
    </cacheField>
    <cacheField name="Poste [20]" numFmtId="0">
      <sharedItems containsNonDate="0" containsString="0" containsBlank="1"/>
    </cacheField>
    <cacheField name="Total" numFmtId="0">
      <sharedItems containsNonDate="0" containsString="0" containsBlank="1"/>
    </cacheField>
    <cacheField name="Coût Poste [1]" numFmtId="0">
      <sharedItems containsSemiMixedTypes="0" containsString="0" containsNumber="1" containsInteger="1" minValue="0" maxValue="0"/>
    </cacheField>
    <cacheField name="Coût Poste [2]" numFmtId="0">
      <sharedItems containsSemiMixedTypes="0" containsString="0" containsNumber="1" containsInteger="1" minValue="0" maxValue="0"/>
    </cacheField>
    <cacheField name="Coût Poste [3]" numFmtId="0">
      <sharedItems containsSemiMixedTypes="0" containsString="0" containsNumber="1" containsInteger="1" minValue="0" maxValue="0"/>
    </cacheField>
    <cacheField name="Coût Poste [4]" numFmtId="0">
      <sharedItems containsSemiMixedTypes="0" containsString="0" containsNumber="1" containsInteger="1" minValue="0" maxValue="0"/>
    </cacheField>
    <cacheField name="Coût Poste [5]" numFmtId="0">
      <sharedItems containsSemiMixedTypes="0" containsString="0" containsNumber="1" containsInteger="1" minValue="0" maxValue="0"/>
    </cacheField>
    <cacheField name="Coût Poste [6]" numFmtId="0">
      <sharedItems containsSemiMixedTypes="0" containsString="0" containsNumber="1" containsInteger="1" minValue="0" maxValue="0"/>
    </cacheField>
    <cacheField name="Coût Poste [7]" numFmtId="0">
      <sharedItems containsSemiMixedTypes="0" containsString="0" containsNumber="1" containsInteger="1" minValue="0" maxValue="0"/>
    </cacheField>
    <cacheField name="Coût Poste [8]" numFmtId="0">
      <sharedItems containsSemiMixedTypes="0" containsString="0" containsNumber="1" containsInteger="1" minValue="0" maxValue="0"/>
    </cacheField>
    <cacheField name="Coût Poste [9]" numFmtId="0">
      <sharedItems containsSemiMixedTypes="0" containsString="0" containsNumber="1" containsInteger="1" minValue="0" maxValue="0"/>
    </cacheField>
    <cacheField name="Coût Poste [10]" numFmtId="0">
      <sharedItems containsSemiMixedTypes="0" containsString="0" containsNumber="1" containsInteger="1" minValue="0" maxValue="0"/>
    </cacheField>
    <cacheField name="Coût Poste [11]" numFmtId="0">
      <sharedItems containsSemiMixedTypes="0" containsString="0" containsNumber="1" containsInteger="1" minValue="0" maxValue="0"/>
    </cacheField>
    <cacheField name="Coût Poste [12]" numFmtId="0">
      <sharedItems containsSemiMixedTypes="0" containsString="0" containsNumber="1" containsInteger="1" minValue="0" maxValue="0"/>
    </cacheField>
    <cacheField name="Coût Poste [13]" numFmtId="0">
      <sharedItems containsSemiMixedTypes="0" containsString="0" containsNumber="1" containsInteger="1" minValue="0" maxValue="0"/>
    </cacheField>
    <cacheField name="Coût Poste [14]" numFmtId="0">
      <sharedItems containsSemiMixedTypes="0" containsString="0" containsNumber="1" containsInteger="1" minValue="0" maxValue="0"/>
    </cacheField>
    <cacheField name="Coût Poste [15]" numFmtId="0">
      <sharedItems containsSemiMixedTypes="0" containsString="0" containsNumber="1" containsInteger="1" minValue="0" maxValue="0"/>
    </cacheField>
    <cacheField name="Coût Poste [16]" numFmtId="0">
      <sharedItems containsSemiMixedTypes="0" containsString="0" containsNumber="1" containsInteger="1" minValue="0" maxValue="0"/>
    </cacheField>
    <cacheField name="Coût Poste [17]" numFmtId="0">
      <sharedItems containsSemiMixedTypes="0" containsString="0" containsNumber="1" containsInteger="1" minValue="0" maxValue="0"/>
    </cacheField>
    <cacheField name="Coût Poste [18]" numFmtId="0">
      <sharedItems containsSemiMixedTypes="0" containsString="0" containsNumber="1" containsInteger="1" minValue="0" maxValue="0"/>
    </cacheField>
    <cacheField name="Coût Poste [19]" numFmtId="0">
      <sharedItems containsSemiMixedTypes="0" containsString="0" containsNumber="1" containsInteger="1" minValue="0" maxValue="0"/>
    </cacheField>
    <cacheField name="Coût Poste [20]" numFmtId="0">
      <sharedItems containsSemiMixedTypes="0" containsString="0" containsNumber="1" containsInteger="1" minValue="0" maxValue="0"/>
    </cacheField>
    <cacheField name="Coût Total" numFmtId="0">
      <sharedItems containsSemiMixedTypes="0" containsString="0" containsNumber="1" containsInteger="1" minValue="0" maxValue="0"/>
    </cacheField>
    <cacheField name="MOIS" numFmtId="0">
      <sharedItems count="12">
        <s v="janvier"/>
        <s v="février"/>
        <s v="mars"/>
        <s v="juillet" u="1"/>
        <s v="septembre" u="1"/>
        <s v="mai" u="1"/>
        <s v="août" u="1"/>
        <s v="avril" u="1"/>
        <s v="décembre" u="1"/>
        <s v="novembre" u="1"/>
        <s v="juin" u="1"/>
        <s v="octobre" u="1"/>
      </sharedItems>
    </cacheField>
    <cacheField name="ANNÉE" numFmtId="0">
      <sharedItems containsSemiMixedTypes="0" containsString="0" containsNumber="1" containsInteger="1" minValue="2022" maxValue="2023" count="2">
        <n v="2022"/>
        <n v="2023" u="1"/>
      </sharedItems>
    </cacheField>
  </cacheFields>
  <extLst>
    <ext xmlns:x14="http://schemas.microsoft.com/office/spreadsheetml/2009/9/main" uri="{725AE2AE-9491-48be-B2B4-4EB974FC3084}">
      <x14:pivotCacheDefinition pivotCacheId="1334326007"/>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OnLoad="1" refreshedBy="Jerome Bony" refreshedDate="44911.729740162038" createdVersion="7" refreshedVersion="8" minRefreshableVersion="3" recordCount="3" xr:uid="{51A02E47-3EC4-4582-B6A3-EA5B296DD696}">
  <cacheSource type="worksheet">
    <worksheetSource name="Tableau_donnees_elec"/>
  </cacheSource>
  <cacheFields count="46">
    <cacheField name="Mois/Année " numFmtId="164">
      <sharedItems containsSemiMixedTypes="0" containsNonDate="0" containsDate="1" containsString="0" minDate="2022-01-01T00:00:00" maxDate="2022-03-02T00:00:00" count="3">
        <d v="2022-01-01T00:00:00"/>
        <d v="2022-02-01T00:00:00"/>
        <d v="2022-03-01T00:00:00"/>
      </sharedItems>
    </cacheField>
    <cacheField name="Commentaire " numFmtId="0">
      <sharedItems containsNonDate="0" containsString="0" containsBlank="1"/>
    </cacheField>
    <cacheField name="Poste [1]" numFmtId="0">
      <sharedItems containsNonDate="0" containsString="0" containsBlank="1"/>
    </cacheField>
    <cacheField name="Poste [2]" numFmtId="0">
      <sharedItems containsNonDate="0" containsString="0" containsBlank="1"/>
    </cacheField>
    <cacheField name="Poste [3] " numFmtId="0">
      <sharedItems containsNonDate="0" containsString="0" containsBlank="1"/>
    </cacheField>
    <cacheField name="Poste [4] " numFmtId="0">
      <sharedItems containsNonDate="0" containsString="0" containsBlank="1"/>
    </cacheField>
    <cacheField name="Poste [5]" numFmtId="0">
      <sharedItems containsNonDate="0" containsString="0" containsBlank="1"/>
    </cacheField>
    <cacheField name="Poste [6]" numFmtId="0">
      <sharedItems containsNonDate="0" containsString="0" containsBlank="1"/>
    </cacheField>
    <cacheField name="Poste [7] " numFmtId="0">
      <sharedItems containsNonDate="0" containsString="0" containsBlank="1"/>
    </cacheField>
    <cacheField name="Poste [8]" numFmtId="0">
      <sharedItems containsNonDate="0" containsString="0" containsBlank="1"/>
    </cacheField>
    <cacheField name="Poste [9]" numFmtId="0">
      <sharedItems containsNonDate="0" containsString="0" containsBlank="1"/>
    </cacheField>
    <cacheField name="Poste [10]" numFmtId="0">
      <sharedItems containsNonDate="0" containsString="0" containsBlank="1"/>
    </cacheField>
    <cacheField name="Poste [11]" numFmtId="0">
      <sharedItems containsNonDate="0" containsString="0" containsBlank="1"/>
    </cacheField>
    <cacheField name="Poste [12]" numFmtId="0">
      <sharedItems containsNonDate="0" containsString="0" containsBlank="1"/>
    </cacheField>
    <cacheField name="Poste [13]" numFmtId="0">
      <sharedItems containsNonDate="0" containsString="0" containsBlank="1"/>
    </cacheField>
    <cacheField name="Poste [14]" numFmtId="0">
      <sharedItems containsNonDate="0" containsString="0" containsBlank="1"/>
    </cacheField>
    <cacheField name="Poste [15]" numFmtId="0">
      <sharedItems containsNonDate="0" containsString="0" containsBlank="1"/>
    </cacheField>
    <cacheField name="Poste [16]" numFmtId="0">
      <sharedItems containsNonDate="0" containsString="0" containsBlank="1"/>
    </cacheField>
    <cacheField name="Poste [17]" numFmtId="0">
      <sharedItems containsNonDate="0" containsString="0" containsBlank="1"/>
    </cacheField>
    <cacheField name="Poste [18]" numFmtId="0">
      <sharedItems containsNonDate="0" containsString="0" containsBlank="1"/>
    </cacheField>
    <cacheField name="Poste [19]" numFmtId="0">
      <sharedItems containsNonDate="0" containsString="0" containsBlank="1"/>
    </cacheField>
    <cacheField name="Poste [20]" numFmtId="0">
      <sharedItems containsNonDate="0" containsString="0" containsBlank="1"/>
    </cacheField>
    <cacheField name="Total" numFmtId="0">
      <sharedItems containsNonDate="0" containsString="0" containsBlank="1"/>
    </cacheField>
    <cacheField name="Coût Poste [1]" numFmtId="0">
      <sharedItems containsSemiMixedTypes="0" containsString="0" containsNumber="1" containsInteger="1" minValue="0" maxValue="0"/>
    </cacheField>
    <cacheField name="Coût Poste [2]" numFmtId="0">
      <sharedItems containsSemiMixedTypes="0" containsString="0" containsNumber="1" containsInteger="1" minValue="0" maxValue="0"/>
    </cacheField>
    <cacheField name="Coût Poste [3]" numFmtId="0">
      <sharedItems containsSemiMixedTypes="0" containsString="0" containsNumber="1" containsInteger="1" minValue="0" maxValue="0"/>
    </cacheField>
    <cacheField name="Coût Poste [4]" numFmtId="0">
      <sharedItems containsSemiMixedTypes="0" containsString="0" containsNumber="1" containsInteger="1" minValue="0" maxValue="0"/>
    </cacheField>
    <cacheField name="Coût Poste [5]" numFmtId="0">
      <sharedItems containsSemiMixedTypes="0" containsString="0" containsNumber="1" containsInteger="1" minValue="0" maxValue="0"/>
    </cacheField>
    <cacheField name="Coût Poste [6]" numFmtId="0">
      <sharedItems containsSemiMixedTypes="0" containsString="0" containsNumber="1" containsInteger="1" minValue="0" maxValue="0"/>
    </cacheField>
    <cacheField name="Coût Poste [7]" numFmtId="0">
      <sharedItems containsSemiMixedTypes="0" containsString="0" containsNumber="1" containsInteger="1" minValue="0" maxValue="0"/>
    </cacheField>
    <cacheField name="Coût Poste [8] " numFmtId="0">
      <sharedItems containsSemiMixedTypes="0" containsString="0" containsNumber="1" containsInteger="1" minValue="0" maxValue="0"/>
    </cacheField>
    <cacheField name="Coût Poste [9]" numFmtId="0">
      <sharedItems containsSemiMixedTypes="0" containsString="0" containsNumber="1" containsInteger="1" minValue="0" maxValue="0"/>
    </cacheField>
    <cacheField name="Coût Poste [10]" numFmtId="0">
      <sharedItems containsSemiMixedTypes="0" containsString="0" containsNumber="1" containsInteger="1" minValue="0" maxValue="0"/>
    </cacheField>
    <cacheField name="Coût Poste [11]" numFmtId="0">
      <sharedItems containsSemiMixedTypes="0" containsString="0" containsNumber="1" containsInteger="1" minValue="0" maxValue="0"/>
    </cacheField>
    <cacheField name="Coût Poste [12]" numFmtId="0">
      <sharedItems containsSemiMixedTypes="0" containsString="0" containsNumber="1" containsInteger="1" minValue="0" maxValue="0"/>
    </cacheField>
    <cacheField name="Coût Poste [13]" numFmtId="0">
      <sharedItems containsSemiMixedTypes="0" containsString="0" containsNumber="1" containsInteger="1" minValue="0" maxValue="0"/>
    </cacheField>
    <cacheField name="Coût Poste [14]" numFmtId="0">
      <sharedItems containsSemiMixedTypes="0" containsString="0" containsNumber="1" containsInteger="1" minValue="0" maxValue="0"/>
    </cacheField>
    <cacheField name="Coût Poste [15]" numFmtId="0">
      <sharedItems containsSemiMixedTypes="0" containsString="0" containsNumber="1" containsInteger="1" minValue="0" maxValue="0"/>
    </cacheField>
    <cacheField name="Coût Poste [16]" numFmtId="0">
      <sharedItems containsSemiMixedTypes="0" containsString="0" containsNumber="1" containsInteger="1" minValue="0" maxValue="0"/>
    </cacheField>
    <cacheField name="Coût Poste [17]" numFmtId="0">
      <sharedItems containsSemiMixedTypes="0" containsString="0" containsNumber="1" containsInteger="1" minValue="0" maxValue="0"/>
    </cacheField>
    <cacheField name="Coût Poste [18]" numFmtId="0">
      <sharedItems containsSemiMixedTypes="0" containsString="0" containsNumber="1" containsInteger="1" minValue="0" maxValue="0"/>
    </cacheField>
    <cacheField name="Coût Poste [19]" numFmtId="0">
      <sharedItems containsSemiMixedTypes="0" containsString="0" containsNumber="1" containsInteger="1" minValue="0" maxValue="0"/>
    </cacheField>
    <cacheField name="Coût Poste [20]" numFmtId="0">
      <sharedItems containsSemiMixedTypes="0" containsString="0" containsNumber="1" containsInteger="1" minValue="0" maxValue="0"/>
    </cacheField>
    <cacheField name="Coût Total" numFmtId="0">
      <sharedItems containsSemiMixedTypes="0" containsString="0" containsNumber="1" containsInteger="1" minValue="0" maxValue="0"/>
    </cacheField>
    <cacheField name="MOIS" numFmtId="0">
      <sharedItems count="12">
        <s v="janvier"/>
        <s v="février"/>
        <s v="mars"/>
        <s v="juillet" u="1"/>
        <s v="septembre" u="1"/>
        <s v="mai" u="1"/>
        <s v="août" u="1"/>
        <s v="avril" u="1"/>
        <s v="décembre" u="1"/>
        <s v="novembre" u="1"/>
        <s v="juin" u="1"/>
        <s v="octobre" u="1"/>
      </sharedItems>
    </cacheField>
    <cacheField name="ANNÉE" numFmtId="0">
      <sharedItems containsSemiMixedTypes="0" containsString="0" containsNumber="1" containsInteger="1" minValue="1900" maxValue="2023" count="3">
        <n v="2022"/>
        <n v="2023" u="1"/>
        <n v="1900" u="1"/>
      </sharedItems>
    </cacheField>
  </cacheFields>
  <extLst>
    <ext xmlns:x14="http://schemas.microsoft.com/office/spreadsheetml/2009/9/main" uri="{725AE2AE-9491-48be-B2B4-4EB974FC3084}">
      <x14:pivotCacheDefinition pivotCacheId="225776657"/>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
  <r>
    <x v="0"/>
    <m/>
    <m/>
    <m/>
    <m/>
    <m/>
    <m/>
    <m/>
    <m/>
    <m/>
    <m/>
    <m/>
    <m/>
    <m/>
    <m/>
    <m/>
    <m/>
    <m/>
    <m/>
    <m/>
    <m/>
    <m/>
    <m/>
    <n v="0"/>
    <n v="0"/>
    <n v="0"/>
    <n v="0"/>
    <n v="0"/>
    <n v="0"/>
    <n v="0"/>
    <n v="0"/>
    <n v="0"/>
    <n v="0"/>
    <n v="0"/>
    <n v="0"/>
    <n v="0"/>
    <n v="0"/>
    <n v="0"/>
    <n v="0"/>
    <n v="0"/>
    <n v="0"/>
    <n v="0"/>
    <n v="0"/>
    <n v="0"/>
    <x v="0"/>
    <x v="0"/>
  </r>
  <r>
    <x v="1"/>
    <m/>
    <m/>
    <m/>
    <m/>
    <m/>
    <m/>
    <m/>
    <m/>
    <m/>
    <m/>
    <m/>
    <m/>
    <m/>
    <m/>
    <m/>
    <m/>
    <m/>
    <m/>
    <m/>
    <m/>
    <m/>
    <m/>
    <n v="0"/>
    <n v="0"/>
    <n v="0"/>
    <n v="0"/>
    <n v="0"/>
    <n v="0"/>
    <n v="0"/>
    <n v="0"/>
    <n v="0"/>
    <n v="0"/>
    <n v="0"/>
    <n v="0"/>
    <n v="0"/>
    <n v="0"/>
    <n v="0"/>
    <n v="0"/>
    <n v="0"/>
    <n v="0"/>
    <n v="0"/>
    <n v="0"/>
    <n v="0"/>
    <x v="1"/>
    <x v="0"/>
  </r>
  <r>
    <x v="2"/>
    <m/>
    <m/>
    <m/>
    <m/>
    <m/>
    <m/>
    <m/>
    <m/>
    <m/>
    <m/>
    <m/>
    <m/>
    <m/>
    <m/>
    <m/>
    <m/>
    <m/>
    <m/>
    <m/>
    <m/>
    <m/>
    <m/>
    <n v="0"/>
    <n v="0"/>
    <n v="0"/>
    <n v="0"/>
    <n v="0"/>
    <n v="0"/>
    <n v="0"/>
    <n v="0"/>
    <n v="0"/>
    <n v="0"/>
    <n v="0"/>
    <n v="0"/>
    <n v="0"/>
    <n v="0"/>
    <n v="0"/>
    <n v="0"/>
    <n v="0"/>
    <n v="0"/>
    <n v="0"/>
    <n v="0"/>
    <n v="0"/>
    <x v="2"/>
    <x v="0"/>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
  <r>
    <x v="0"/>
    <m/>
    <m/>
    <m/>
    <m/>
    <m/>
    <m/>
    <m/>
    <m/>
    <m/>
    <m/>
    <m/>
    <m/>
    <m/>
    <m/>
    <m/>
    <m/>
    <m/>
    <m/>
    <m/>
    <m/>
    <m/>
    <m/>
    <n v="0"/>
    <n v="0"/>
    <n v="0"/>
    <n v="0"/>
    <n v="0"/>
    <n v="0"/>
    <n v="0"/>
    <n v="0"/>
    <n v="0"/>
    <n v="0"/>
    <n v="0"/>
    <n v="0"/>
    <n v="0"/>
    <n v="0"/>
    <n v="0"/>
    <n v="0"/>
    <n v="0"/>
    <n v="0"/>
    <n v="0"/>
    <n v="0"/>
    <n v="0"/>
    <x v="0"/>
    <x v="0"/>
  </r>
  <r>
    <x v="1"/>
    <m/>
    <m/>
    <m/>
    <m/>
    <m/>
    <m/>
    <m/>
    <m/>
    <m/>
    <m/>
    <m/>
    <m/>
    <m/>
    <m/>
    <m/>
    <m/>
    <m/>
    <m/>
    <m/>
    <m/>
    <m/>
    <m/>
    <n v="0"/>
    <n v="0"/>
    <n v="0"/>
    <n v="0"/>
    <n v="0"/>
    <n v="0"/>
    <n v="0"/>
    <n v="0"/>
    <n v="0"/>
    <n v="0"/>
    <n v="0"/>
    <n v="0"/>
    <n v="0"/>
    <n v="0"/>
    <n v="0"/>
    <n v="0"/>
    <n v="0"/>
    <n v="0"/>
    <n v="0"/>
    <n v="0"/>
    <n v="0"/>
    <x v="1"/>
    <x v="0"/>
  </r>
  <r>
    <x v="2"/>
    <m/>
    <m/>
    <m/>
    <m/>
    <m/>
    <m/>
    <m/>
    <m/>
    <m/>
    <m/>
    <m/>
    <m/>
    <m/>
    <m/>
    <m/>
    <m/>
    <m/>
    <m/>
    <m/>
    <m/>
    <m/>
    <m/>
    <n v="0"/>
    <n v="0"/>
    <n v="0"/>
    <n v="0"/>
    <n v="0"/>
    <n v="0"/>
    <n v="0"/>
    <n v="0"/>
    <n v="0"/>
    <n v="0"/>
    <n v="0"/>
    <n v="0"/>
    <n v="0"/>
    <n v="0"/>
    <n v="0"/>
    <n v="0"/>
    <n v="0"/>
    <n v="0"/>
    <n v="0"/>
    <n v="0"/>
    <n v="0"/>
    <x v="2"/>
    <x v="0"/>
  </r>
</pivotCacheRecords>
</file>

<file path=xl/pivotCache/pivotCacheRecords3.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
  <r>
    <x v="0"/>
    <m/>
    <m/>
    <m/>
    <m/>
    <m/>
    <m/>
    <m/>
    <m/>
    <m/>
    <m/>
    <m/>
    <m/>
    <m/>
    <m/>
    <m/>
    <m/>
    <m/>
    <m/>
    <m/>
    <m/>
    <m/>
    <m/>
    <n v="0"/>
    <n v="0"/>
    <n v="0"/>
    <n v="0"/>
    <n v="0"/>
    <n v="0"/>
    <n v="0"/>
    <n v="0"/>
    <n v="0"/>
    <n v="0"/>
    <n v="0"/>
    <n v="0"/>
    <n v="0"/>
    <n v="0"/>
    <n v="0"/>
    <n v="0"/>
    <n v="0"/>
    <n v="0"/>
    <n v="0"/>
    <n v="0"/>
    <n v="0"/>
    <x v="0"/>
    <x v="0"/>
  </r>
  <r>
    <x v="1"/>
    <m/>
    <m/>
    <m/>
    <m/>
    <m/>
    <m/>
    <m/>
    <m/>
    <m/>
    <m/>
    <m/>
    <m/>
    <m/>
    <m/>
    <m/>
    <m/>
    <m/>
    <m/>
    <m/>
    <m/>
    <m/>
    <m/>
    <n v="0"/>
    <n v="0"/>
    <n v="0"/>
    <n v="0"/>
    <n v="0"/>
    <n v="0"/>
    <n v="0"/>
    <n v="0"/>
    <n v="0"/>
    <n v="0"/>
    <n v="0"/>
    <n v="0"/>
    <n v="0"/>
    <n v="0"/>
    <n v="0"/>
    <n v="0"/>
    <n v="0"/>
    <n v="0"/>
    <n v="0"/>
    <n v="0"/>
    <n v="0"/>
    <x v="1"/>
    <x v="0"/>
  </r>
  <r>
    <x v="2"/>
    <m/>
    <m/>
    <m/>
    <m/>
    <m/>
    <m/>
    <m/>
    <m/>
    <m/>
    <m/>
    <m/>
    <m/>
    <m/>
    <m/>
    <m/>
    <m/>
    <m/>
    <m/>
    <m/>
    <m/>
    <m/>
    <m/>
    <n v="0"/>
    <n v="0"/>
    <n v="0"/>
    <n v="0"/>
    <n v="0"/>
    <n v="0"/>
    <n v="0"/>
    <n v="0"/>
    <n v="0"/>
    <n v="0"/>
    <n v="0"/>
    <n v="0"/>
    <n v="0"/>
    <n v="0"/>
    <n v="0"/>
    <n v="0"/>
    <n v="0"/>
    <n v="0"/>
    <n v="0"/>
    <n v="0"/>
    <n v="0"/>
    <x v="2"/>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0.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5.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16.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17.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18.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19.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0.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57D53EE8-6A9B-41CB-A3CB-A2127D6E382B}" name="Tab_histo_conso_tot_EAU(9)" cacheId="63" applyNumberFormats="0" applyBorderFormats="0" applyFontFormats="0" applyPatternFormats="0" applyAlignmentFormats="0" applyWidthHeightFormats="1" dataCaption="Valeurs" updatedVersion="8" minRefreshableVersion="3" useAutoFormatting="1" itemPrintTitles="1" createdVersion="7" indent="0" outline="1" outlineData="1" multipleFieldFilters="0" chartFormat="3">
  <location ref="A20:C22" firstHeaderRow="1" firstDataRow="2" firstDataCol="1"/>
  <pivotFields count="46">
    <pivotField numFmtId="164"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13">
        <item x="0"/>
        <item x="1"/>
        <item x="2"/>
        <item m="1" x="7"/>
        <item m="1" x="5"/>
        <item m="1" x="10"/>
        <item m="1" x="3"/>
        <item m="1" x="6"/>
        <item m="1" x="4"/>
        <item m="1" x="11"/>
        <item m="1" x="9"/>
        <item m="1" x="8"/>
        <item t="default"/>
      </items>
    </pivotField>
    <pivotField axis="axisCol" showAll="0">
      <items count="3">
        <item x="0"/>
        <item m="1" x="1"/>
        <item t="default"/>
      </items>
    </pivotField>
  </pivotFields>
  <rowItems count="1">
    <i/>
  </rowItems>
  <colFields count="1">
    <field x="45"/>
  </colFields>
  <colItems count="2">
    <i>
      <x/>
    </i>
    <i t="grand">
      <x/>
    </i>
  </colItems>
  <dataFields count="1">
    <dataField name="Somme de Total" fld="22" baseField="45" baseItem="1" numFmtId="166"/>
  </dataFields>
  <chartFormats count="5">
    <chartFormat chart="0" format="0" series="1">
      <pivotArea type="data" outline="0" fieldPosition="0">
        <references count="2">
          <reference field="4294967294" count="1" selected="0">
            <x v="0"/>
          </reference>
          <reference field="45" count="1" selected="0">
            <x v="0"/>
          </reference>
        </references>
      </pivotArea>
    </chartFormat>
    <chartFormat chart="0" format="1" series="1">
      <pivotArea type="data" outline="0" fieldPosition="0">
        <references count="2">
          <reference field="4294967294" count="1" selected="0">
            <x v="0"/>
          </reference>
          <reference field="45" count="1" selected="0">
            <x v="1"/>
          </reference>
        </references>
      </pivotArea>
    </chartFormat>
    <chartFormat chart="2" format="4" series="1">
      <pivotArea type="data" outline="0" fieldPosition="0">
        <references count="2">
          <reference field="4294967294" count="1" selected="0">
            <x v="0"/>
          </reference>
          <reference field="45" count="1" selected="0">
            <x v="0"/>
          </reference>
        </references>
      </pivotArea>
    </chartFormat>
    <chartFormat chart="2" format="5" series="1">
      <pivotArea type="data" outline="0" fieldPosition="0">
        <references count="2">
          <reference field="4294967294" count="1" selected="0">
            <x v="0"/>
          </reference>
          <reference field="45" count="1" selected="0">
            <x v="1"/>
          </reference>
        </references>
      </pivotArea>
    </chartFormat>
    <chartFormat chart="2" format="6" series="1">
      <pivotArea type="data" outline="0" fieldPosition="0">
        <references count="1">
          <reference field="4294967294" count="1" selected="0">
            <x v="0"/>
          </reference>
        </references>
      </pivotArea>
    </chartFormat>
  </chartFormats>
  <pivotTableStyleInfo name="PivotStyleMedium13"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0.xml><?xml version="1.0" encoding="utf-8"?>
<pivotTableDefinition xmlns="http://schemas.openxmlformats.org/spreadsheetml/2006/main" xmlns:mc="http://schemas.openxmlformats.org/markup-compatibility/2006" xmlns:xr="http://schemas.microsoft.com/office/spreadsheetml/2014/revision" mc:Ignorable="xr" xr:uid="{D74936FA-32DE-4293-9DEE-2CFB71B2DEBD}" name="Tab_histo_cout_conso_tot_GAZ(17)" cacheId="68" applyNumberFormats="0" applyBorderFormats="0" applyFontFormats="0" applyPatternFormats="0" applyAlignmentFormats="0" applyWidthHeightFormats="1" dataCaption="Valeurs" updatedVersion="8" minRefreshableVersion="3" useAutoFormatting="1" itemPrintTitles="1" createdVersion="7" indent="0" outline="1" outlineData="1" multipleFieldFilters="0" chartFormat="3">
  <location ref="A25:C27" firstHeaderRow="1" firstDataRow="2" firstDataCol="1"/>
  <pivotFields count="46">
    <pivotField numFmtId="164"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showAll="0">
      <items count="13">
        <item x="0"/>
        <item x="1"/>
        <item x="2"/>
        <item m="1" x="7"/>
        <item m="1" x="5"/>
        <item m="1" x="10"/>
        <item m="1" x="3"/>
        <item m="1" x="6"/>
        <item m="1" x="4"/>
        <item m="1" x="11"/>
        <item m="1" x="9"/>
        <item m="1" x="8"/>
        <item t="default"/>
      </items>
    </pivotField>
    <pivotField axis="axisCol" showAll="0">
      <items count="3">
        <item x="0"/>
        <item m="1" x="1"/>
        <item t="default"/>
      </items>
    </pivotField>
  </pivotFields>
  <rowItems count="1">
    <i/>
  </rowItems>
  <colFields count="1">
    <field x="45"/>
  </colFields>
  <colItems count="2">
    <i>
      <x/>
    </i>
    <i t="grand">
      <x/>
    </i>
  </colItems>
  <dataFields count="1">
    <dataField name="Somme de Coût Total" fld="43" baseField="45" baseItem="1" numFmtId="165"/>
  </dataFields>
  <chartFormats count="4">
    <chartFormat chart="0" format="0" series="1">
      <pivotArea type="data" outline="0" fieldPosition="0">
        <references count="2">
          <reference field="4294967294" count="1" selected="0">
            <x v="0"/>
          </reference>
          <reference field="45" count="1" selected="0">
            <x v="0"/>
          </reference>
        </references>
      </pivotArea>
    </chartFormat>
    <chartFormat chart="0" format="1" series="1">
      <pivotArea type="data" outline="0" fieldPosition="0">
        <references count="2">
          <reference field="4294967294" count="1" selected="0">
            <x v="0"/>
          </reference>
          <reference field="45" count="1" selected="0">
            <x v="1"/>
          </reference>
        </references>
      </pivotArea>
    </chartFormat>
    <chartFormat chart="2" format="4" series="1">
      <pivotArea type="data" outline="0" fieldPosition="0">
        <references count="2">
          <reference field="4294967294" count="1" selected="0">
            <x v="0"/>
          </reference>
          <reference field="45" count="1" selected="0">
            <x v="0"/>
          </reference>
        </references>
      </pivotArea>
    </chartFormat>
    <chartFormat chart="2" format="5" series="1">
      <pivotArea type="data" outline="0" fieldPosition="0">
        <references count="2">
          <reference field="4294967294" count="1" selected="0">
            <x v="0"/>
          </reference>
          <reference field="45" count="1" selected="0">
            <x v="1"/>
          </reference>
        </references>
      </pivotArea>
    </chartFormat>
  </chartFormats>
  <pivotTableStyleInfo name="PivotStyleMedium10"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1.xml><?xml version="1.0" encoding="utf-8"?>
<pivotTableDefinition xmlns="http://schemas.openxmlformats.org/spreadsheetml/2006/main" xmlns:mc="http://schemas.openxmlformats.org/markup-compatibility/2006" xmlns:xr="http://schemas.microsoft.com/office/spreadsheetml/2014/revision" mc:Ignorable="xr" xr:uid="{F4C11E2C-A1D2-4B2F-9F79-EA75E59987C9}" name="Tab_histo_conso_postes_GAZ(18)" cacheId="68" dataOnRows="1" applyNumberFormats="0" applyBorderFormats="0" applyFontFormats="0" applyPatternFormats="0" applyAlignmentFormats="0" applyWidthHeightFormats="1" dataCaption="Valeurs" updatedVersion="8" minRefreshableVersion="3" useAutoFormatting="1" itemPrintTitles="1" createdVersion="7" indent="0" outline="1" outlineData="1" multipleFieldFilters="0" chartFormat="3">
  <location ref="A3:B4" firstHeaderRow="1" firstDataRow="2" firstDataCol="0"/>
  <pivotFields count="46">
    <pivotField numFmtId="164"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13">
        <item x="0"/>
        <item x="1"/>
        <item x="2"/>
        <item m="1" x="7"/>
        <item m="1" x="5"/>
        <item m="1" x="10"/>
        <item m="1" x="3"/>
        <item m="1" x="6"/>
        <item m="1" x="4"/>
        <item m="1" x="11"/>
        <item m="1" x="9"/>
        <item m="1" x="8"/>
        <item t="default"/>
      </items>
    </pivotField>
    <pivotField axis="axisCol" showAll="0">
      <items count="3">
        <item x="0"/>
        <item m="1" x="1"/>
        <item t="default"/>
      </items>
    </pivotField>
  </pivotFields>
  <rowItems count="1">
    <i/>
  </rowItems>
  <colFields count="1">
    <field x="45"/>
  </colFields>
  <colItems count="2">
    <i>
      <x/>
    </i>
    <i t="grand">
      <x/>
    </i>
  </colItems>
  <pivotTableStyleInfo name="PivotStyleMedium10"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2.xml><?xml version="1.0" encoding="utf-8"?>
<pivotTableDefinition xmlns="http://schemas.openxmlformats.org/spreadsheetml/2006/main" xmlns:mc="http://schemas.openxmlformats.org/markup-compatibility/2006" xmlns:xr="http://schemas.microsoft.com/office/spreadsheetml/2014/revision" mc:Ignorable="xr" xr:uid="{75775416-BA8A-4DEC-AEDC-83D4C18559EC}" name="Tab_histo_cout_conso_postes_GAZ(19)" cacheId="68" dataOnRows="1" applyNumberFormats="0" applyBorderFormats="0" applyFontFormats="0" applyPatternFormats="0" applyAlignmentFormats="0" applyWidthHeightFormats="1" dataCaption="Valeurs" updatedVersion="8" minRefreshableVersion="3" useAutoFormatting="1" itemPrintTitles="1" createdVersion="7" indent="0" outline="1" outlineData="1" multipleFieldFilters="0" chartFormat="3">
  <location ref="A3:B4" firstHeaderRow="1" firstDataRow="2" firstDataCol="0"/>
  <pivotFields count="46">
    <pivotField numFmtId="164"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13">
        <item x="0"/>
        <item x="1"/>
        <item x="2"/>
        <item m="1" x="7"/>
        <item m="1" x="5"/>
        <item m="1" x="10"/>
        <item m="1" x="3"/>
        <item m="1" x="6"/>
        <item m="1" x="4"/>
        <item m="1" x="11"/>
        <item m="1" x="9"/>
        <item m="1" x="8"/>
        <item t="default"/>
      </items>
    </pivotField>
    <pivotField axis="axisCol" showAll="0">
      <items count="3">
        <item x="0"/>
        <item m="1" x="1"/>
        <item t="default"/>
      </items>
    </pivotField>
  </pivotFields>
  <rowItems count="1">
    <i/>
  </rowItems>
  <colFields count="1">
    <field x="45"/>
  </colFields>
  <colItems count="2">
    <i>
      <x/>
    </i>
    <i t="grand">
      <x/>
    </i>
  </colItems>
  <pivotTableStyleInfo name="PivotStyleMedium10"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3.xml><?xml version="1.0" encoding="utf-8"?>
<pivotTableDefinition xmlns="http://schemas.openxmlformats.org/spreadsheetml/2006/main" xmlns:mc="http://schemas.openxmlformats.org/markup-compatibility/2006" xmlns:xr="http://schemas.microsoft.com/office/spreadsheetml/2014/revision" mc:Ignorable="xr" xr:uid="{63701C2A-B1A4-46F6-A631-1030AAE5EB9E}" name="Tab_evolution_conso_postes_GAZ(20)" cacheId="68" applyNumberFormats="0" applyBorderFormats="0" applyFontFormats="0" applyPatternFormats="0" applyAlignmentFormats="0" applyWidthHeightFormats="1" dataCaption="Valeurs" updatedVersion="8" minRefreshableVersion="5" useAutoFormatting="1" itemPrintTitles="1" createdVersion="7" indent="0" outline="1" outlineData="1" multipleFieldFilters="0" chartFormat="3">
  <location ref="A3:A4" firstHeaderRow="1" firstDataRow="1" firstDataCol="1"/>
  <pivotFields count="46">
    <pivotField numFmtId="164" showAll="0">
      <items count="4">
        <item x="0"/>
        <item x="1"/>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13">
        <item x="0"/>
        <item x="1"/>
        <item x="2"/>
        <item m="1" x="7"/>
        <item m="1" x="5"/>
        <item m="1" x="10"/>
        <item m="1" x="3"/>
        <item m="1" x="6"/>
        <item m="1" x="4"/>
        <item m="1" x="11"/>
        <item m="1" x="9"/>
        <item m="1" x="8"/>
        <item t="default"/>
      </items>
    </pivotField>
    <pivotField axis="axisRow" showAll="0">
      <items count="3">
        <item x="0"/>
        <item m="1" x="1"/>
        <item t="default"/>
      </items>
    </pivotField>
  </pivotFields>
  <rowFields count="2">
    <field x="45"/>
    <field x="44"/>
  </rowFields>
  <rowItems count="1">
    <i t="grand">
      <x/>
    </i>
  </rowItems>
  <colItems count="1">
    <i/>
  </colItems>
  <pivotTableStyleInfo name="PivotStyleMedium10" showRowHeaders="1" showColHeaders="1" showRowStripes="0" showColStripes="0" showLastColumn="1"/>
  <filters count="1">
    <filter fld="0" type="dateBetween" evalOrder="-1" id="57" name="Mois/Année ">
      <autoFilter ref="A1">
        <filterColumn colId="0">
          <customFilters and="1">
            <customFilter operator="greaterThanOrEqual" val="44743"/>
            <customFilter operator="lessThanOrEqual" val="45138"/>
          </customFilters>
        </filterColumn>
      </autoFilter>
      <extLst>
        <ext xmlns:x15="http://schemas.microsoft.com/office/spreadsheetml/2010/11/main" uri="{0605FD5F-26C8-4aeb-8148-2DB25E43C511}">
          <x15:pivotFilter useWholeDay="1"/>
        </ext>
      </extLst>
    </filter>
  </filters>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4.xml><?xml version="1.0" encoding="utf-8"?>
<pivotTableDefinition xmlns="http://schemas.openxmlformats.org/spreadsheetml/2006/main" xmlns:mc="http://schemas.openxmlformats.org/markup-compatibility/2006" xmlns:xr="http://schemas.microsoft.com/office/spreadsheetml/2014/revision" mc:Ignorable="xr" xr:uid="{AB406A9A-F0F6-4851-A7D6-236A919303D3}" name="Tab_secteur_conso_postes_GAZ(21)" cacheId="68" dataOnRows="1" applyNumberFormats="0" applyBorderFormats="0" applyFontFormats="0" applyPatternFormats="0" applyAlignmentFormats="0" applyWidthHeightFormats="1" dataCaption="Valeurs" updatedVersion="8" minRefreshableVersion="5" useAutoFormatting="1" itemPrintTitles="1" createdVersion="7" indent="0" outline="1" outlineData="1" multipleFieldFilters="0" chartFormat="3">
  <location ref="A3:C20" firstHeaderRow="1" firstDataRow="1" firstDataCol="0"/>
  <pivotFields count="46">
    <pivotField numFmtId="164"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pivotTableStyleInfo name="PivotStyleMedium10" showRowHeaders="1" showColHeaders="1" showRowStripes="0" showColStripes="0" showLastColumn="1"/>
  <filters count="1">
    <filter fld="0" type="dateBetween" evalOrder="-1" id="42" name="Mois/Année ">
      <autoFilter ref="A1">
        <filterColumn colId="0">
          <customFilters and="1">
            <customFilter operator="greaterThanOrEqual" val="44743"/>
            <customFilter operator="lessThanOrEqual" val="45138"/>
          </customFilters>
        </filterColumn>
      </autoFilter>
      <extLst>
        <ext xmlns:x15="http://schemas.microsoft.com/office/spreadsheetml/2010/11/main" uri="{0605FD5F-26C8-4aeb-8148-2DB25E43C511}">
          <x15:pivotFilter useWholeDay="1"/>
        </ext>
      </extLst>
    </filter>
  </filters>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5.xml><?xml version="1.0" encoding="utf-8"?>
<pivotTableDefinition xmlns="http://schemas.openxmlformats.org/spreadsheetml/2006/main" xmlns:mc="http://schemas.openxmlformats.org/markup-compatibility/2006" xmlns:xr="http://schemas.microsoft.com/office/spreadsheetml/2014/revision" mc:Ignorable="xr" xr:uid="{7837C233-A109-4EF2-B248-BEA9B3E77FCA}" name="Tab_Evolution_Conso_tot_ELEC(1)" cacheId="73" applyNumberFormats="0" applyBorderFormats="0" applyFontFormats="0" applyPatternFormats="0" applyAlignmentFormats="0" applyWidthHeightFormats="1" dataCaption="Valeurs" updatedVersion="8" minRefreshableVersion="3" useAutoFormatting="1" itemPrintTitles="1" createdVersion="7" indent="0" outline="1" outlineData="1" multipleFieldFilters="0" chartFormat="7">
  <location ref="A3:C8" firstHeaderRow="1" firstDataRow="2" firstDataCol="1"/>
  <pivotFields count="46">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13">
        <item x="0"/>
        <item x="1"/>
        <item x="2"/>
        <item m="1" x="7"/>
        <item m="1" x="5"/>
        <item m="1" x="10"/>
        <item m="1" x="3"/>
        <item m="1" x="6"/>
        <item m="1" x="4"/>
        <item m="1" x="11"/>
        <item m="1" x="9"/>
        <item m="1" x="8"/>
        <item t="default"/>
      </items>
    </pivotField>
    <pivotField axis="axisCol" showAll="0">
      <items count="4">
        <item m="1" x="2"/>
        <item x="0"/>
        <item m="1" x="1"/>
        <item t="default"/>
      </items>
    </pivotField>
  </pivotFields>
  <rowFields count="1">
    <field x="44"/>
  </rowFields>
  <rowItems count="4">
    <i>
      <x/>
    </i>
    <i>
      <x v="1"/>
    </i>
    <i>
      <x v="2"/>
    </i>
    <i t="grand">
      <x/>
    </i>
  </rowItems>
  <colFields count="1">
    <field x="45"/>
  </colFields>
  <colItems count="2">
    <i>
      <x v="1"/>
    </i>
    <i t="grand">
      <x/>
    </i>
  </colItems>
  <dataFields count="1">
    <dataField name="Somme de Total" fld="22" baseField="44" baseItem="0"/>
  </dataFields>
  <chartFormats count="2">
    <chartFormat chart="2" format="4" series="1">
      <pivotArea type="data" outline="0" fieldPosition="0">
        <references count="2">
          <reference field="4294967294" count="1" selected="0">
            <x v="0"/>
          </reference>
          <reference field="45" count="1" selected="0">
            <x v="1"/>
          </reference>
        </references>
      </pivotArea>
    </chartFormat>
    <chartFormat chart="2" format="5" series="1">
      <pivotArea type="data" outline="0" fieldPosition="0">
        <references count="2">
          <reference field="4294967294" count="1" selected="0">
            <x v="0"/>
          </reference>
          <reference field="45" count="1" selected="0">
            <x v="2"/>
          </reference>
        </references>
      </pivotArea>
    </chartFormat>
  </chartFormats>
  <pivotTableStyleInfo name="PivotStyleMedium1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6.xml><?xml version="1.0" encoding="utf-8"?>
<pivotTableDefinition xmlns="http://schemas.openxmlformats.org/spreadsheetml/2006/main" xmlns:mc="http://schemas.openxmlformats.org/markup-compatibility/2006" xmlns:xr="http://schemas.microsoft.com/office/spreadsheetml/2014/revision" mc:Ignorable="xr" xr:uid="{D1AF55E1-931A-43E7-AC78-DF79F80F5B62}" name="Tab_histo_Cout_Conso_Tot_ELEC(3)" cacheId="73" applyNumberFormats="0" applyBorderFormats="0" applyFontFormats="0" applyPatternFormats="0" applyAlignmentFormats="0" applyWidthHeightFormats="1" dataCaption="Valeurs" updatedVersion="8" minRefreshableVersion="3" useAutoFormatting="1" itemPrintTitles="1" createdVersion="7" indent="0" outline="1" outlineData="1" multipleFieldFilters="0" chartFormat="5">
  <location ref="A25:C27" firstHeaderRow="1" firstDataRow="2" firstDataCol="1"/>
  <pivotFields count="46">
    <pivotField numFmtId="164"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showAll="0">
      <items count="13">
        <item x="0"/>
        <item x="1"/>
        <item x="2"/>
        <item m="1" x="7"/>
        <item m="1" x="5"/>
        <item m="1" x="10"/>
        <item m="1" x="3"/>
        <item m="1" x="6"/>
        <item m="1" x="4"/>
        <item m="1" x="11"/>
        <item m="1" x="9"/>
        <item m="1" x="8"/>
        <item t="default"/>
      </items>
    </pivotField>
    <pivotField axis="axisCol" showAll="0">
      <items count="4">
        <item m="1" x="2"/>
        <item x="0"/>
        <item m="1" x="1"/>
        <item t="default"/>
      </items>
    </pivotField>
  </pivotFields>
  <rowItems count="1">
    <i/>
  </rowItems>
  <colFields count="1">
    <field x="45"/>
  </colFields>
  <colItems count="2">
    <i>
      <x v="1"/>
    </i>
    <i t="grand">
      <x/>
    </i>
  </colItems>
  <dataFields count="1">
    <dataField name="Somme de Coût Total" fld="43" baseField="45" baseItem="1" numFmtId="165"/>
  </dataFields>
  <formats count="2">
    <format dxfId="1">
      <pivotArea outline="0" collapsedLevelsAreSubtotals="1" fieldPosition="0"/>
    </format>
    <format dxfId="0">
      <pivotArea outline="0" fieldPosition="0">
        <references count="1">
          <reference field="4294967294" count="1">
            <x v="0"/>
          </reference>
        </references>
      </pivotArea>
    </format>
  </formats>
  <chartFormats count="2">
    <chartFormat chart="2" format="4" series="1">
      <pivotArea type="data" outline="0" fieldPosition="0">
        <references count="2">
          <reference field="4294967294" count="1" selected="0">
            <x v="0"/>
          </reference>
          <reference field="45" count="1" selected="0">
            <x v="1"/>
          </reference>
        </references>
      </pivotArea>
    </chartFormat>
    <chartFormat chart="2" format="5" series="1">
      <pivotArea type="data" outline="0" fieldPosition="0">
        <references count="2">
          <reference field="4294967294" count="1" selected="0">
            <x v="0"/>
          </reference>
          <reference field="45" count="1" selected="0">
            <x v="2"/>
          </reference>
        </references>
      </pivotArea>
    </chartFormat>
  </chartFormats>
  <pivotTableStyleInfo name="PivotStyleMedium1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7.xml><?xml version="1.0" encoding="utf-8"?>
<pivotTableDefinition xmlns="http://schemas.openxmlformats.org/spreadsheetml/2006/main" xmlns:mc="http://schemas.openxmlformats.org/markup-compatibility/2006" xmlns:xr="http://schemas.microsoft.com/office/spreadsheetml/2014/revision" mc:Ignorable="xr" xr:uid="{F1439F99-B4B7-481F-BA80-F9BE0613D4E8}" name="Tab_histo_Conso_Tot_ELEC(2)" cacheId="73" applyNumberFormats="0" applyBorderFormats="0" applyFontFormats="0" applyPatternFormats="0" applyAlignmentFormats="0" applyWidthHeightFormats="1" dataCaption="Valeurs" updatedVersion="8" minRefreshableVersion="3" useAutoFormatting="1" itemPrintTitles="1" createdVersion="7" indent="0" outline="1" outlineData="1" multipleFieldFilters="0" chartFormat="6">
  <location ref="A20:C22" firstHeaderRow="1" firstDataRow="2" firstDataCol="1"/>
  <pivotFields count="46">
    <pivotField numFmtId="164"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13">
        <item x="0"/>
        <item x="1"/>
        <item x="2"/>
        <item m="1" x="7"/>
        <item m="1" x="5"/>
        <item m="1" x="10"/>
        <item m="1" x="3"/>
        <item m="1" x="6"/>
        <item m="1" x="4"/>
        <item m="1" x="11"/>
        <item m="1" x="9"/>
        <item m="1" x="8"/>
        <item t="default"/>
      </items>
    </pivotField>
    <pivotField axis="axisCol" showAll="0">
      <items count="4">
        <item m="1" x="2"/>
        <item x="0"/>
        <item m="1" x="1"/>
        <item t="default"/>
      </items>
    </pivotField>
  </pivotFields>
  <rowItems count="1">
    <i/>
  </rowItems>
  <colFields count="1">
    <field x="45"/>
  </colFields>
  <colItems count="2">
    <i>
      <x v="1"/>
    </i>
    <i t="grand">
      <x/>
    </i>
  </colItems>
  <dataFields count="1">
    <dataField name="Somme de Total" fld="22" baseField="45" baseItem="2" numFmtId="167"/>
  </dataFields>
  <chartFormats count="2">
    <chartFormat chart="3" format="4" series="1">
      <pivotArea type="data" outline="0" fieldPosition="0">
        <references count="2">
          <reference field="4294967294" count="1" selected="0">
            <x v="0"/>
          </reference>
          <reference field="45" count="1" selected="0">
            <x v="1"/>
          </reference>
        </references>
      </pivotArea>
    </chartFormat>
    <chartFormat chart="3" format="5" series="1">
      <pivotArea type="data" outline="0" fieldPosition="0">
        <references count="2">
          <reference field="4294967294" count="1" selected="0">
            <x v="0"/>
          </reference>
          <reference field="45" count="1" selected="0">
            <x v="2"/>
          </reference>
        </references>
      </pivotArea>
    </chartFormat>
  </chartFormats>
  <pivotTableStyleInfo name="PivotStyleMedium1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8.xml><?xml version="1.0" encoding="utf-8"?>
<pivotTableDefinition xmlns="http://schemas.openxmlformats.org/spreadsheetml/2006/main" xmlns:mc="http://schemas.openxmlformats.org/markup-compatibility/2006" xmlns:xr="http://schemas.microsoft.com/office/spreadsheetml/2014/revision" mc:Ignorable="xr" xr:uid="{8C8D641C-0A8E-44A5-B9D6-A490ACDA5F66}" name="Tab_histo_conso_postes_ELEC(4)" cacheId="73" dataOnRows="1" applyNumberFormats="0" applyBorderFormats="0" applyFontFormats="0" applyPatternFormats="0" applyAlignmentFormats="0" applyWidthHeightFormats="1" dataCaption="Valeurs" updatedVersion="8" minRefreshableVersion="3" useAutoFormatting="1" itemPrintTitles="1" createdVersion="7" indent="0" outline="1" outlineData="1" multipleFieldFilters="0" chartFormat="9">
  <location ref="A3:B4" firstHeaderRow="1" firstDataRow="2" firstDataCol="0"/>
  <pivotFields count="46">
    <pivotField numFmtId="164"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13">
        <item x="0"/>
        <item x="1"/>
        <item x="2"/>
        <item m="1" x="7"/>
        <item m="1" x="5"/>
        <item m="1" x="10"/>
        <item m="1" x="3"/>
        <item m="1" x="6"/>
        <item m="1" x="4"/>
        <item m="1" x="11"/>
        <item m="1" x="9"/>
        <item m="1" x="8"/>
        <item t="default"/>
      </items>
    </pivotField>
    <pivotField axis="axisCol" showAll="0">
      <items count="4">
        <item m="1" x="2"/>
        <item x="0"/>
        <item m="1" x="1"/>
        <item t="default"/>
      </items>
    </pivotField>
  </pivotFields>
  <rowItems count="1">
    <i/>
  </rowItems>
  <colFields count="1">
    <field x="45"/>
  </colFields>
  <colItems count="2">
    <i>
      <x v="1"/>
    </i>
    <i t="grand">
      <x/>
    </i>
  </colItems>
  <pivotTableStyleInfo name="PivotStyleMedium1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9.xml><?xml version="1.0" encoding="utf-8"?>
<pivotTableDefinition xmlns="http://schemas.openxmlformats.org/spreadsheetml/2006/main" xmlns:mc="http://schemas.openxmlformats.org/markup-compatibility/2006" xmlns:xr="http://schemas.microsoft.com/office/spreadsheetml/2014/revision" mc:Ignorable="xr" xr:uid="{33F78A13-7916-4F31-A876-CB8E9BDF6087}" name="Tab_histo_cout_conso_postes_ELEC(5)" cacheId="73" dataOnRows="1" applyNumberFormats="0" applyBorderFormats="0" applyFontFormats="0" applyPatternFormats="0" applyAlignmentFormats="0" applyWidthHeightFormats="1" dataCaption="Valeurs" updatedVersion="8" minRefreshableVersion="3" useAutoFormatting="1" itemPrintTitles="1" createdVersion="7" indent="0" outline="1" outlineData="1" multipleFieldFilters="0" chartFormat="7">
  <location ref="A3:B4" firstHeaderRow="1" firstDataRow="2" firstDataCol="0"/>
  <pivotFields count="46">
    <pivotField numFmtId="164"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13">
        <item x="0"/>
        <item x="1"/>
        <item x="2"/>
        <item m="1" x="7"/>
        <item m="1" x="5"/>
        <item m="1" x="10"/>
        <item m="1" x="3"/>
        <item m="1" x="6"/>
        <item m="1" x="4"/>
        <item m="1" x="11"/>
        <item m="1" x="9"/>
        <item m="1" x="8"/>
        <item t="default"/>
      </items>
    </pivotField>
    <pivotField axis="axisCol" showAll="0">
      <items count="4">
        <item m="1" x="2"/>
        <item x="0"/>
        <item m="1" x="1"/>
        <item t="default"/>
      </items>
    </pivotField>
  </pivotFields>
  <rowItems count="1">
    <i/>
  </rowItems>
  <colFields count="1">
    <field x="45"/>
  </colFields>
  <colItems count="2">
    <i>
      <x v="1"/>
    </i>
    <i t="grand">
      <x/>
    </i>
  </colItems>
  <pivotTableStyleInfo name="PivotStyleMedium1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557277B5-13FB-4F2B-A824-2F9FC62B945A}" name="Tab_Evolution_conso_tot_EAU(8)" cacheId="63" applyNumberFormats="0" applyBorderFormats="0" applyFontFormats="0" applyPatternFormats="0" applyAlignmentFormats="0" applyWidthHeightFormats="1" dataCaption="Valeurs" updatedVersion="8" minRefreshableVersion="3" useAutoFormatting="1" itemPrintTitles="1" createdVersion="7" indent="0" outline="1" outlineData="1" multipleFieldFilters="0" chartFormat="3">
  <location ref="A3:C8" firstHeaderRow="1" firstDataRow="2" firstDataCol="1"/>
  <pivotFields count="46">
    <pivotField numFmtId="164"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13">
        <item x="0"/>
        <item x="1"/>
        <item x="2"/>
        <item m="1" x="7"/>
        <item m="1" x="5"/>
        <item m="1" x="10"/>
        <item m="1" x="3"/>
        <item m="1" x="6"/>
        <item m="1" x="4"/>
        <item m="1" x="11"/>
        <item m="1" x="9"/>
        <item m="1" x="8"/>
        <item t="default"/>
      </items>
    </pivotField>
    <pivotField axis="axisCol" showAll="0">
      <items count="3">
        <item x="0"/>
        <item m="1" x="1"/>
        <item t="default"/>
      </items>
    </pivotField>
  </pivotFields>
  <rowFields count="1">
    <field x="44"/>
  </rowFields>
  <rowItems count="4">
    <i>
      <x/>
    </i>
    <i>
      <x v="1"/>
    </i>
    <i>
      <x v="2"/>
    </i>
    <i t="grand">
      <x/>
    </i>
  </rowItems>
  <colFields count="1">
    <field x="45"/>
  </colFields>
  <colItems count="2">
    <i>
      <x/>
    </i>
    <i t="grand">
      <x/>
    </i>
  </colItems>
  <dataFields count="1">
    <dataField name="Somme de Total" fld="22" baseField="45" baseItem="0"/>
  </dataFields>
  <chartFormats count="5">
    <chartFormat chart="0" format="0" series="1">
      <pivotArea type="data" outline="0" fieldPosition="0">
        <references count="2">
          <reference field="4294967294" count="1" selected="0">
            <x v="0"/>
          </reference>
          <reference field="45" count="1" selected="0">
            <x v="0"/>
          </reference>
        </references>
      </pivotArea>
    </chartFormat>
    <chartFormat chart="0" format="1" series="1">
      <pivotArea type="data" outline="0" fieldPosition="0">
        <references count="2">
          <reference field="4294967294" count="1" selected="0">
            <x v="0"/>
          </reference>
          <reference field="45" count="1" selected="0">
            <x v="1"/>
          </reference>
        </references>
      </pivotArea>
    </chartFormat>
    <chartFormat chart="2" format="4" series="1">
      <pivotArea type="data" outline="0" fieldPosition="0">
        <references count="2">
          <reference field="4294967294" count="1" selected="0">
            <x v="0"/>
          </reference>
          <reference field="45" count="1" selected="0">
            <x v="0"/>
          </reference>
        </references>
      </pivotArea>
    </chartFormat>
    <chartFormat chart="2" format="5" series="1">
      <pivotArea type="data" outline="0" fieldPosition="0">
        <references count="2">
          <reference field="4294967294" count="1" selected="0">
            <x v="0"/>
          </reference>
          <reference field="45" count="1" selected="0">
            <x v="1"/>
          </reference>
        </references>
      </pivotArea>
    </chartFormat>
    <chartFormat chart="2" format="6" series="1">
      <pivotArea type="data" outline="0" fieldPosition="0">
        <references count="1">
          <reference field="4294967294" count="1" selected="0">
            <x v="0"/>
          </reference>
        </references>
      </pivotArea>
    </chartFormat>
  </chartFormats>
  <pivotTableStyleInfo name="PivotStyleMedium13"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0.xml><?xml version="1.0" encoding="utf-8"?>
<pivotTableDefinition xmlns="http://schemas.openxmlformats.org/spreadsheetml/2006/main" xmlns:mc="http://schemas.openxmlformats.org/markup-compatibility/2006" xmlns:xr="http://schemas.microsoft.com/office/spreadsheetml/2014/revision" mc:Ignorable="xr" xr:uid="{B32F5A12-B3D0-4A2A-9F2D-0C0704457479}" name="Tab_Evolution_Conso_Postes_ELEC(6)" cacheId="73" applyNumberFormats="0" applyBorderFormats="0" applyFontFormats="0" applyPatternFormats="0" applyAlignmentFormats="0" applyWidthHeightFormats="1" dataCaption="Valeurs" updatedVersion="8" minRefreshableVersion="5" useAutoFormatting="1" itemPrintTitles="1" createdVersion="7" indent="0" outline="1" outlineData="1" multipleFieldFilters="0" chartFormat="6">
  <location ref="A3:E8" firstHeaderRow="0" firstDataRow="1" firstDataCol="1"/>
  <pivotFields count="46">
    <pivotField numFmtId="164" showAll="0">
      <items count="4">
        <item x="0"/>
        <item x="1"/>
        <item x="2"/>
        <item t="default"/>
      </items>
    </pivotField>
    <pivotField showAll="0"/>
    <pivotField dataField="1" showAll="0"/>
    <pivotField dataField="1" showAll="0"/>
    <pivotField dataField="1"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13">
        <item x="0"/>
        <item x="1"/>
        <item x="2"/>
        <item m="1" x="7"/>
        <item m="1" x="5"/>
        <item m="1" x="10"/>
        <item m="1" x="3"/>
        <item m="1" x="6"/>
        <item m="1" x="4"/>
        <item m="1" x="11"/>
        <item m="1" x="9"/>
        <item m="1" x="8"/>
        <item t="default"/>
      </items>
    </pivotField>
    <pivotField axis="axisRow" showAll="0">
      <items count="4">
        <item m="1" x="2"/>
        <item x="0"/>
        <item m="1" x="1"/>
        <item t="default"/>
      </items>
    </pivotField>
  </pivotFields>
  <rowFields count="2">
    <field x="45"/>
    <field x="44"/>
  </rowFields>
  <rowItems count="5">
    <i>
      <x v="1"/>
    </i>
    <i r="1">
      <x/>
    </i>
    <i r="1">
      <x v="1"/>
    </i>
    <i r="1">
      <x v="2"/>
    </i>
    <i t="grand">
      <x/>
    </i>
  </rowItems>
  <colFields count="1">
    <field x="-2"/>
  </colFields>
  <colItems count="4">
    <i>
      <x/>
    </i>
    <i i="1">
      <x v="1"/>
    </i>
    <i i="2">
      <x v="2"/>
    </i>
    <i i="3">
      <x v="3"/>
    </i>
  </colItems>
  <dataFields count="4">
    <dataField name="Somme de Poste [1]" fld="2" baseField="0" baseItem="0"/>
    <dataField name="Somme de Poste [2]" fld="3" baseField="0" baseItem="0"/>
    <dataField name="Somme de Poste [3] " fld="4" baseField="0" baseItem="0"/>
    <dataField name="Somme de Poste [4] " fld="5" baseField="0" baseItem="0"/>
  </dataFields>
  <chartFormats count="4">
    <chartFormat chart="5" format="61" series="1">
      <pivotArea type="data" outline="0" fieldPosition="0">
        <references count="1">
          <reference field="4294967294" count="1" selected="0">
            <x v="0"/>
          </reference>
        </references>
      </pivotArea>
    </chartFormat>
    <chartFormat chart="5" format="62" series="1">
      <pivotArea type="data" outline="0" fieldPosition="0">
        <references count="1">
          <reference field="4294967294" count="1" selected="0">
            <x v="1"/>
          </reference>
        </references>
      </pivotArea>
    </chartFormat>
    <chartFormat chart="5" format="63" series="1">
      <pivotArea type="data" outline="0" fieldPosition="0">
        <references count="1">
          <reference field="4294967294" count="1" selected="0">
            <x v="2"/>
          </reference>
        </references>
      </pivotArea>
    </chartFormat>
    <chartFormat chart="5" format="64" series="1">
      <pivotArea type="data" outline="0" fieldPosition="0">
        <references count="1">
          <reference field="4294967294" count="1" selected="0">
            <x v="3"/>
          </reference>
        </references>
      </pivotArea>
    </chartFormat>
  </chartFormats>
  <pivotTableStyleInfo name="PivotStyleMedium1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1.xml><?xml version="1.0" encoding="utf-8"?>
<pivotTableDefinition xmlns="http://schemas.openxmlformats.org/spreadsheetml/2006/main" xmlns:mc="http://schemas.openxmlformats.org/markup-compatibility/2006" xmlns:xr="http://schemas.microsoft.com/office/spreadsheetml/2014/revision" mc:Ignorable="xr" xr:uid="{F393042A-4871-458B-827F-3FE4627D6614}" name="Tab_Secteur_Conso_postes_ELEC(7)" cacheId="73" dataOnRows="1" applyNumberFormats="0" applyBorderFormats="0" applyFontFormats="0" applyPatternFormats="0" applyAlignmentFormats="0" applyWidthHeightFormats="1" dataCaption="Valeurs" updatedVersion="8" minRefreshableVersion="5" useAutoFormatting="1" itemPrintTitles="1" createdVersion="7" indent="0" outline="1" outlineData="1" multipleFieldFilters="0" chartFormat="4">
  <location ref="A3:B7" firstHeaderRow="1" firstDataRow="1" firstDataCol="1"/>
  <pivotFields count="46">
    <pivotField numFmtId="164" showAll="0">
      <items count="4">
        <item x="0"/>
        <item x="1"/>
        <item x="2"/>
        <item t="default"/>
      </items>
    </pivotField>
    <pivotField showAll="0"/>
    <pivotField dataField="1" showAll="0"/>
    <pivotField dataField="1" showAll="0"/>
    <pivotField dataField="1"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
  </rowFields>
  <rowItems count="4">
    <i>
      <x/>
    </i>
    <i i="1">
      <x v="1"/>
    </i>
    <i i="2">
      <x v="2"/>
    </i>
    <i i="3">
      <x v="3"/>
    </i>
  </rowItems>
  <colItems count="1">
    <i/>
  </colItems>
  <dataFields count="4">
    <dataField name="Somme de Poste [1]" fld="2" baseField="0" baseItem="0"/>
    <dataField name="Somme de Poste [2]" fld="3" baseField="0" baseItem="0"/>
    <dataField name="Somme de Poste [3] " fld="4" baseField="0" baseItem="0"/>
    <dataField name="Somme de Poste [4] " fld="5" baseField="0" baseItem="0"/>
  </dataFields>
  <chartFormats count="5">
    <chartFormat chart="3" format="60" series="1">
      <pivotArea type="data" outline="0" fieldPosition="0">
        <references count="1">
          <reference field="4294967294" count="1" selected="0">
            <x v="0"/>
          </reference>
        </references>
      </pivotArea>
    </chartFormat>
    <chartFormat chart="3" format="61">
      <pivotArea type="data" outline="0" fieldPosition="0">
        <references count="1">
          <reference field="4294967294" count="1" selected="0">
            <x v="0"/>
          </reference>
        </references>
      </pivotArea>
    </chartFormat>
    <chartFormat chart="3" format="62">
      <pivotArea type="data" outline="0" fieldPosition="0">
        <references count="1">
          <reference field="4294967294" count="1" selected="0">
            <x v="1"/>
          </reference>
        </references>
      </pivotArea>
    </chartFormat>
    <chartFormat chart="3" format="63">
      <pivotArea type="data" outline="0" fieldPosition="0">
        <references count="1">
          <reference field="4294967294" count="1" selected="0">
            <x v="2"/>
          </reference>
        </references>
      </pivotArea>
    </chartFormat>
    <chartFormat chart="3" format="64">
      <pivotArea type="data" outline="0" fieldPosition="0">
        <references count="1">
          <reference field="4294967294" count="1" selected="0">
            <x v="3"/>
          </reference>
        </references>
      </pivotArea>
    </chartFormat>
  </chartFormats>
  <pivotTableStyleInfo name="PivotStyleMedium1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EF99B9BB-7192-4643-95FE-A7D43409E37B}" name="Tab_histo_conso_postes_EAU(10)" cacheId="63" applyNumberFormats="0" applyBorderFormats="0" applyFontFormats="0" applyPatternFormats="0" applyAlignmentFormats="0" applyWidthHeightFormats="1" dataCaption="Valeurs" updatedVersion="8" minRefreshableVersion="3" useAutoFormatting="1" itemPrintTitles="1" createdVersion="7" indent="0" outline="1" outlineData="1" multipleFieldFilters="0" chartFormat="3">
  <location ref="A25:C27" firstHeaderRow="1" firstDataRow="2" firstDataCol="1"/>
  <pivotFields count="46">
    <pivotField numFmtId="164"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showAll="0">
      <items count="13">
        <item x="0"/>
        <item x="1"/>
        <item x="2"/>
        <item m="1" x="7"/>
        <item m="1" x="5"/>
        <item m="1" x="10"/>
        <item m="1" x="3"/>
        <item m="1" x="6"/>
        <item m="1" x="4"/>
        <item m="1" x="11"/>
        <item m="1" x="9"/>
        <item m="1" x="8"/>
        <item t="default"/>
      </items>
    </pivotField>
    <pivotField axis="axisCol" showAll="0">
      <items count="3">
        <item x="0"/>
        <item m="1" x="1"/>
        <item t="default"/>
      </items>
    </pivotField>
  </pivotFields>
  <rowItems count="1">
    <i/>
  </rowItems>
  <colFields count="1">
    <field x="45"/>
  </colFields>
  <colItems count="2">
    <i>
      <x/>
    </i>
    <i t="grand">
      <x/>
    </i>
  </colItems>
  <dataFields count="1">
    <dataField name="Somme de Coût Total" fld="43" baseField="45" baseItem="0" numFmtId="165"/>
  </dataFields>
  <chartFormats count="5">
    <chartFormat chart="0" format="0" series="1">
      <pivotArea type="data" outline="0" fieldPosition="0">
        <references count="2">
          <reference field="4294967294" count="1" selected="0">
            <x v="0"/>
          </reference>
          <reference field="45" count="1" selected="0">
            <x v="0"/>
          </reference>
        </references>
      </pivotArea>
    </chartFormat>
    <chartFormat chart="0" format="1" series="1">
      <pivotArea type="data" outline="0" fieldPosition="0">
        <references count="2">
          <reference field="4294967294" count="1" selected="0">
            <x v="0"/>
          </reference>
          <reference field="45" count="1" selected="0">
            <x v="1"/>
          </reference>
        </references>
      </pivotArea>
    </chartFormat>
    <chartFormat chart="2" format="4" series="1">
      <pivotArea type="data" outline="0" fieldPosition="0">
        <references count="2">
          <reference field="4294967294" count="1" selected="0">
            <x v="0"/>
          </reference>
          <reference field="45" count="1" selected="0">
            <x v="0"/>
          </reference>
        </references>
      </pivotArea>
    </chartFormat>
    <chartFormat chart="2" format="5" series="1">
      <pivotArea type="data" outline="0" fieldPosition="0">
        <references count="2">
          <reference field="4294967294" count="1" selected="0">
            <x v="0"/>
          </reference>
          <reference field="45" count="1" selected="0">
            <x v="1"/>
          </reference>
        </references>
      </pivotArea>
    </chartFormat>
    <chartFormat chart="2" format="6" series="1">
      <pivotArea type="data" outline="0" fieldPosition="0">
        <references count="1">
          <reference field="4294967294" count="1" selected="0">
            <x v="0"/>
          </reference>
        </references>
      </pivotArea>
    </chartFormat>
  </chartFormats>
  <pivotTableStyleInfo name="PivotStyleMedium13"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1A1E63A0-A78B-4D45-95CA-F1EF3EA25C0C}" name="Tab_histo_conso_postes_EAU(11)" cacheId="63" dataOnRows="1" applyNumberFormats="0" applyBorderFormats="0" applyFontFormats="0" applyPatternFormats="0" applyAlignmentFormats="0" applyWidthHeightFormats="1" dataCaption="Valeurs" updatedVersion="8" minRefreshableVersion="3" useAutoFormatting="1" itemPrintTitles="1" createdVersion="7" indent="0" outline="1" outlineData="1" multipleFieldFilters="0" chartFormat="3">
  <location ref="A3:B4" firstHeaderRow="1" firstDataRow="2" firstDataCol="0"/>
  <pivotFields count="46">
    <pivotField numFmtId="164"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13">
        <item x="0"/>
        <item x="1"/>
        <item x="2"/>
        <item m="1" x="7"/>
        <item m="1" x="5"/>
        <item m="1" x="10"/>
        <item m="1" x="3"/>
        <item m="1" x="6"/>
        <item m="1" x="4"/>
        <item m="1" x="11"/>
        <item m="1" x="9"/>
        <item m="1" x="8"/>
        <item t="default"/>
      </items>
    </pivotField>
    <pivotField axis="axisCol" showAll="0">
      <items count="3">
        <item x="0"/>
        <item m="1" x="1"/>
        <item t="default"/>
      </items>
    </pivotField>
  </pivotFields>
  <rowItems count="1">
    <i/>
  </rowItems>
  <colFields count="1">
    <field x="45"/>
  </colFields>
  <colItems count="2">
    <i>
      <x/>
    </i>
    <i t="grand">
      <x/>
    </i>
  </colItems>
  <pivotTableStyleInfo name="PivotStyleMedium13"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D7E60A33-61B8-4C49-8B5E-8AABB672E07F}" name="Tab_histo_cout_conso_postes_EAU(12)" cacheId="63" dataOnRows="1" applyNumberFormats="0" applyBorderFormats="0" applyFontFormats="0" applyPatternFormats="0" applyAlignmentFormats="0" applyWidthHeightFormats="1" dataCaption="Valeurs" updatedVersion="8" minRefreshableVersion="3" useAutoFormatting="1" itemPrintTitles="1" createdVersion="7" indent="0" outline="1" outlineData="1" multipleFieldFilters="0" chartFormat="3">
  <location ref="A3:B4" firstHeaderRow="1" firstDataRow="2" firstDataCol="0"/>
  <pivotFields count="46">
    <pivotField numFmtId="164"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13">
        <item x="0"/>
        <item x="1"/>
        <item x="2"/>
        <item m="1" x="7"/>
        <item m="1" x="5"/>
        <item m="1" x="10"/>
        <item m="1" x="3"/>
        <item m="1" x="6"/>
        <item m="1" x="4"/>
        <item m="1" x="11"/>
        <item m="1" x="9"/>
        <item m="1" x="8"/>
        <item t="default"/>
      </items>
    </pivotField>
    <pivotField axis="axisCol" showAll="0">
      <items count="3">
        <item x="0"/>
        <item m="1" x="1"/>
        <item t="default"/>
      </items>
    </pivotField>
  </pivotFields>
  <rowItems count="1">
    <i/>
  </rowItems>
  <colFields count="1">
    <field x="45"/>
  </colFields>
  <colItems count="2">
    <i>
      <x/>
    </i>
    <i t="grand">
      <x/>
    </i>
  </colItems>
  <pivotTableStyleInfo name="PivotStyleMedium13"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0E763840-912F-4BD8-904C-68DF4879FCC9}" name="Tab_evolution_conso_postes_EAU(13)" cacheId="63" applyNumberFormats="0" applyBorderFormats="0" applyFontFormats="0" applyPatternFormats="0" applyAlignmentFormats="0" applyWidthHeightFormats="1" dataCaption="Valeurs" updatedVersion="8" minRefreshableVersion="5" useAutoFormatting="1" itemPrintTitles="1" createdVersion="7" indent="0" outline="1" outlineData="1" multipleFieldFilters="0" chartFormat="3">
  <location ref="A3:A4" firstHeaderRow="1" firstDataRow="1" firstDataCol="1"/>
  <pivotFields count="46">
    <pivotField numFmtId="164" showAll="0">
      <items count="4">
        <item x="0"/>
        <item x="1"/>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13">
        <item x="0"/>
        <item x="1"/>
        <item x="2"/>
        <item m="1" x="7"/>
        <item m="1" x="5"/>
        <item m="1" x="10"/>
        <item m="1" x="3"/>
        <item m="1" x="6"/>
        <item m="1" x="4"/>
        <item m="1" x="11"/>
        <item m="1" x="9"/>
        <item m="1" x="8"/>
        <item t="default"/>
      </items>
    </pivotField>
    <pivotField axis="axisRow" showAll="0">
      <items count="3">
        <item x="0"/>
        <item m="1" x="1"/>
        <item t="default"/>
      </items>
    </pivotField>
  </pivotFields>
  <rowFields count="2">
    <field x="45"/>
    <field x="44"/>
  </rowFields>
  <rowItems count="1">
    <i t="grand">
      <x/>
    </i>
  </rowItems>
  <colItems count="1">
    <i/>
  </colItems>
  <pivotTableStyleInfo name="PivotStyleMedium13" showRowHeaders="1" showColHeaders="1" showRowStripes="0" showColStripes="0" showLastColumn="1"/>
  <filters count="1">
    <filter fld="0" type="dateBetween" evalOrder="-1" id="27" name="Mois/Année ">
      <autoFilter ref="A1">
        <filterColumn colId="0">
          <customFilters and="1">
            <customFilter operator="greaterThanOrEqual" val="44805"/>
            <customFilter operator="lessThanOrEqual" val="44834"/>
          </customFilters>
        </filterColumn>
      </autoFilter>
      <extLst>
        <ext xmlns:x15="http://schemas.microsoft.com/office/spreadsheetml/2010/11/main" uri="{0605FD5F-26C8-4aeb-8148-2DB25E43C511}">
          <x15:pivotFilter useWholeDay="1"/>
        </ext>
      </extLst>
    </filter>
  </filters>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xml><?xml version="1.0" encoding="utf-8"?>
<pivotTableDefinition xmlns="http://schemas.openxmlformats.org/spreadsheetml/2006/main" xmlns:mc="http://schemas.openxmlformats.org/markup-compatibility/2006" xmlns:xr="http://schemas.microsoft.com/office/spreadsheetml/2014/revision" mc:Ignorable="xr" xr:uid="{581E88AE-14E9-4B87-9939-0E4DB7B4AF6F}" name="Tab_secteur_conso_postes_EAU(14)" cacheId="63" dataOnRows="1" applyNumberFormats="0" applyBorderFormats="0" applyFontFormats="0" applyPatternFormats="0" applyAlignmentFormats="0" applyWidthHeightFormats="1" dataCaption="Valeurs" updatedVersion="8" minRefreshableVersion="5" useAutoFormatting="1" itemPrintTitles="1" createdVersion="7" indent="0" outline="1" outlineData="1" multipleFieldFilters="0" chartFormat="3">
  <location ref="A3:C20" firstHeaderRow="1" firstDataRow="1" firstDataCol="0"/>
  <pivotFields count="46">
    <pivotField numFmtId="164"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pivotTableStyleInfo name="PivotStyleMedium13" showRowHeaders="1" showColHeaders="1" showRowStripes="0" showColStripes="0" showLastColumn="1"/>
  <filters count="1">
    <filter fld="0" type="dateBetween" evalOrder="-1" id="18" name="Mois/Année ">
      <autoFilter ref="A1">
        <filterColumn colId="0">
          <customFilters and="1">
            <customFilter operator="greaterThanOrEqual" val="44805"/>
            <customFilter operator="lessThanOrEqual" val="44834"/>
          </customFilters>
        </filterColumn>
      </autoFilter>
      <extLst>
        <ext xmlns:x15="http://schemas.microsoft.com/office/spreadsheetml/2010/11/main" uri="{0605FD5F-26C8-4aeb-8148-2DB25E43C511}">
          <x15:pivotFilter useWholeDay="1"/>
        </ext>
      </extLst>
    </filter>
  </filters>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xml><?xml version="1.0" encoding="utf-8"?>
<pivotTableDefinition xmlns="http://schemas.openxmlformats.org/spreadsheetml/2006/main" xmlns:mc="http://schemas.openxmlformats.org/markup-compatibility/2006" xmlns:xr="http://schemas.microsoft.com/office/spreadsheetml/2014/revision" mc:Ignorable="xr" xr:uid="{E6599826-8C79-43ED-AC2F-666289066F82}" name="Tab_histo_conso_tot_GAZ(16)" cacheId="68" applyNumberFormats="0" applyBorderFormats="0" applyFontFormats="0" applyPatternFormats="0" applyAlignmentFormats="0" applyWidthHeightFormats="1" dataCaption="Valeurs" updatedVersion="8" minRefreshableVersion="3" useAutoFormatting="1" itemPrintTitles="1" createdVersion="7" indent="0" outline="1" outlineData="1" multipleFieldFilters="0" chartFormat="3">
  <location ref="A20:C22" firstHeaderRow="1" firstDataRow="2" firstDataCol="1"/>
  <pivotFields count="46">
    <pivotField numFmtId="164"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13">
        <item x="0"/>
        <item x="1"/>
        <item x="2"/>
        <item m="1" x="7"/>
        <item m="1" x="5"/>
        <item m="1" x="10"/>
        <item m="1" x="3"/>
        <item m="1" x="6"/>
        <item m="1" x="4"/>
        <item m="1" x="11"/>
        <item m="1" x="9"/>
        <item m="1" x="8"/>
        <item t="default"/>
      </items>
    </pivotField>
    <pivotField axis="axisCol" showAll="0">
      <items count="3">
        <item x="0"/>
        <item m="1" x="1"/>
        <item t="default"/>
      </items>
    </pivotField>
  </pivotFields>
  <rowItems count="1">
    <i/>
  </rowItems>
  <colFields count="1">
    <field x="45"/>
  </colFields>
  <colItems count="2">
    <i>
      <x/>
    </i>
    <i t="grand">
      <x/>
    </i>
  </colItems>
  <dataFields count="1">
    <dataField name="Somme de Total" fld="22" baseField="45" baseItem="1" numFmtId="167"/>
  </dataFields>
  <chartFormats count="4">
    <chartFormat chart="0" format="0" series="1">
      <pivotArea type="data" outline="0" fieldPosition="0">
        <references count="2">
          <reference field="4294967294" count="1" selected="0">
            <x v="0"/>
          </reference>
          <reference field="45" count="1" selected="0">
            <x v="0"/>
          </reference>
        </references>
      </pivotArea>
    </chartFormat>
    <chartFormat chart="0" format="1" series="1">
      <pivotArea type="data" outline="0" fieldPosition="0">
        <references count="2">
          <reference field="4294967294" count="1" selected="0">
            <x v="0"/>
          </reference>
          <reference field="45" count="1" selected="0">
            <x v="1"/>
          </reference>
        </references>
      </pivotArea>
    </chartFormat>
    <chartFormat chart="2" format="4" series="1">
      <pivotArea type="data" outline="0" fieldPosition="0">
        <references count="2">
          <reference field="4294967294" count="1" selected="0">
            <x v="0"/>
          </reference>
          <reference field="45" count="1" selected="0">
            <x v="0"/>
          </reference>
        </references>
      </pivotArea>
    </chartFormat>
    <chartFormat chart="2" format="5" series="1">
      <pivotArea type="data" outline="0" fieldPosition="0">
        <references count="2">
          <reference field="4294967294" count="1" selected="0">
            <x v="0"/>
          </reference>
          <reference field="45" count="1" selected="0">
            <x v="1"/>
          </reference>
        </references>
      </pivotArea>
    </chartFormat>
  </chartFormats>
  <pivotTableStyleInfo name="PivotStyleMedium10"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9.xml><?xml version="1.0" encoding="utf-8"?>
<pivotTableDefinition xmlns="http://schemas.openxmlformats.org/spreadsheetml/2006/main" xmlns:mc="http://schemas.openxmlformats.org/markup-compatibility/2006" xmlns:xr="http://schemas.microsoft.com/office/spreadsheetml/2014/revision" mc:Ignorable="xr" xr:uid="{4E5ECAEC-3AFD-48B0-8F0E-6B868F3E16F0}" name="Tab_evolution_conso_tot_GAZ(15)" cacheId="68" applyNumberFormats="0" applyBorderFormats="0" applyFontFormats="0" applyPatternFormats="0" applyAlignmentFormats="0" applyWidthHeightFormats="1" dataCaption="Valeurs" updatedVersion="8" minRefreshableVersion="3" useAutoFormatting="1" itemPrintTitles="1" createdVersion="7" indent="0" outline="1" outlineData="1" multipleFieldFilters="0" chartFormat="4">
  <location ref="A3:C8" firstHeaderRow="1" firstDataRow="2" firstDataCol="1"/>
  <pivotFields count="46">
    <pivotField numFmtId="164"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13">
        <item x="0"/>
        <item x="1"/>
        <item x="2"/>
        <item m="1" x="7"/>
        <item m="1" x="5"/>
        <item m="1" x="10"/>
        <item m="1" x="3"/>
        <item m="1" x="6"/>
        <item m="1" x="4"/>
        <item m="1" x="11"/>
        <item m="1" x="9"/>
        <item m="1" x="8"/>
        <item t="default"/>
      </items>
    </pivotField>
    <pivotField axis="axisCol" showAll="0">
      <items count="3">
        <item x="0"/>
        <item m="1" x="1"/>
        <item t="default"/>
      </items>
    </pivotField>
  </pivotFields>
  <rowFields count="1">
    <field x="44"/>
  </rowFields>
  <rowItems count="4">
    <i>
      <x/>
    </i>
    <i>
      <x v="1"/>
    </i>
    <i>
      <x v="2"/>
    </i>
    <i t="grand">
      <x/>
    </i>
  </rowItems>
  <colFields count="1">
    <field x="45"/>
  </colFields>
  <colItems count="2">
    <i>
      <x/>
    </i>
    <i t="grand">
      <x/>
    </i>
  </colItems>
  <dataFields count="1">
    <dataField name="Somme de Total" fld="22" baseField="45" baseItem="0"/>
  </dataFields>
  <chartFormats count="4">
    <chartFormat chart="0" format="0" series="1">
      <pivotArea type="data" outline="0" fieldPosition="0">
        <references count="2">
          <reference field="4294967294" count="1" selected="0">
            <x v="0"/>
          </reference>
          <reference field="45" count="1" selected="0">
            <x v="0"/>
          </reference>
        </references>
      </pivotArea>
    </chartFormat>
    <chartFormat chart="0" format="1" series="1">
      <pivotArea type="data" outline="0" fieldPosition="0">
        <references count="2">
          <reference field="4294967294" count="1" selected="0">
            <x v="0"/>
          </reference>
          <reference field="45" count="1" selected="0">
            <x v="1"/>
          </reference>
        </references>
      </pivotArea>
    </chartFormat>
    <chartFormat chart="3" format="4" series="1">
      <pivotArea type="data" outline="0" fieldPosition="0">
        <references count="2">
          <reference field="4294967294" count="1" selected="0">
            <x v="0"/>
          </reference>
          <reference field="45" count="1" selected="0">
            <x v="0"/>
          </reference>
        </references>
      </pivotArea>
    </chartFormat>
    <chartFormat chart="3" format="5" series="1">
      <pivotArea type="data" outline="0" fieldPosition="0">
        <references count="2">
          <reference field="4294967294" count="1" selected="0">
            <x v="0"/>
          </reference>
          <reference field="45" count="1" selected="0">
            <x v="1"/>
          </reference>
        </references>
      </pivotArea>
    </chartFormat>
  </chartFormats>
  <pivotTableStyleInfo name="PivotStyleMedium10"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egment_MOIS" xr10:uid="{8E998098-8706-4317-B301-276CB14DFB13}" sourceName="MOIS">
  <pivotTables>
    <pivotTable tabId="14" name="Tab_histo_Conso_Tot_ELEC(2)"/>
    <pivotTable tabId="15" name="Tab_histo_conso_postes_ELEC(4)"/>
    <pivotTable tabId="14" name="Tab_Evolution_Conso_tot_ELEC(1)"/>
    <pivotTable tabId="14" name="Tab_histo_Cout_Conso_Tot_ELEC(3)"/>
    <pivotTable tabId="16" name="Tab_histo_cout_conso_postes_ELEC(5)"/>
  </pivotTables>
  <data>
    <tabular pivotCacheId="225776657">
      <items count="12">
        <i x="0" s="1"/>
        <i x="1" s="1"/>
        <i x="2" s="1"/>
        <i x="7" s="1" nd="1"/>
        <i x="5" s="1" nd="1"/>
        <i x="10" s="1" nd="1"/>
        <i x="3" s="1" nd="1"/>
        <i x="6" s="1" nd="1"/>
        <i x="4" s="1" nd="1"/>
        <i x="11" s="1" nd="1"/>
        <i x="9" s="1" nd="1"/>
        <i x="8" s="1" nd="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egment_ANNÉE" xr10:uid="{53F9F0D7-3008-43C5-A6DB-3A7031E91FD2}" sourceName="ANNÉE">
  <pivotTables>
    <pivotTable tabId="14" name="Tab_histo_Conso_Tot_ELEC(2)"/>
    <pivotTable tabId="14" name="Tab_Evolution_Conso_tot_ELEC(1)"/>
    <pivotTable tabId="14" name="Tab_histo_Cout_Conso_Tot_ELEC(3)"/>
    <pivotTable tabId="15" name="Tab_histo_conso_postes_ELEC(4)"/>
    <pivotTable tabId="16" name="Tab_histo_cout_conso_postes_ELEC(5)"/>
  </pivotTables>
  <data>
    <tabular pivotCacheId="225776657">
      <items count="3">
        <i x="0" s="1"/>
        <i x="2" s="1" nd="1"/>
        <i x="1" s="1" nd="1"/>
      </items>
    </tabular>
  </data>
  <extLst>
    <x:ext xmlns:x15="http://schemas.microsoft.com/office/spreadsheetml/2010/11/main" uri="{470722E0-AACD-4C17-9CDC-17EF765DBC7E}">
      <x15:slicerCacheHideItemsWithNoData/>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egment_MOIS2" xr10:uid="{04D0DB44-959C-44F0-B08C-5B73639151D2}" sourceName="MOIS">
  <pivotTables>
    <pivotTable tabId="25" name="Tab_evolution_conso_tot_GAZ(15)"/>
    <pivotTable tabId="26" name="Tab_histo_conso_postes_GAZ(18)"/>
    <pivotTable tabId="25" name="Tab_histo_conso_tot_GAZ(16)"/>
    <pivotTable tabId="25" name="Tab_histo_cout_conso_tot_GAZ(17)"/>
    <pivotTable tabId="27" name="Tab_histo_cout_conso_postes_GAZ(19)"/>
  </pivotTables>
  <data>
    <tabular pivotCacheId="1334326007">
      <items count="12">
        <i x="0" s="1"/>
        <i x="1" s="1"/>
        <i x="2" s="1"/>
        <i x="7" s="1" nd="1"/>
        <i x="5" s="1" nd="1"/>
        <i x="10" s="1" nd="1"/>
        <i x="3" s="1" nd="1"/>
        <i x="6" s="1" nd="1"/>
        <i x="4" s="1" nd="1"/>
        <i x="11" s="1" nd="1"/>
        <i x="9" s="1" nd="1"/>
        <i x="8" s="1" nd="1"/>
      </items>
    </tabular>
  </data>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egment_ANNÉE2" xr10:uid="{A30FB3D8-C15B-463B-816E-21ACA4169995}" sourceName="ANNÉE">
  <pivotTables>
    <pivotTable tabId="25" name="Tab_evolution_conso_tot_GAZ(15)"/>
    <pivotTable tabId="26" name="Tab_histo_conso_postes_GAZ(18)"/>
    <pivotTable tabId="25" name="Tab_histo_conso_tot_GAZ(16)"/>
    <pivotTable tabId="25" name="Tab_histo_cout_conso_tot_GAZ(17)"/>
    <pivotTable tabId="27" name="Tab_histo_cout_conso_postes_GAZ(19)"/>
  </pivotTables>
  <data>
    <tabular pivotCacheId="1334326007">
      <items count="2">
        <i x="0" s="1"/>
        <i x="1" s="1" nd="1"/>
      </items>
    </tabular>
  </data>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egment_MOIS1" xr10:uid="{4C87A754-29B7-47D2-A815-AF6DB26C0B28}" sourceName="MOIS">
  <pivotTables>
    <pivotTable tabId="19" name="Tab_Evolution_conso_tot_EAU(8)"/>
    <pivotTable tabId="21" name="Tab_histo_conso_postes_EAU(11)"/>
    <pivotTable tabId="19" name="Tab_histo_conso_postes_EAU(10)"/>
    <pivotTable tabId="19" name="Tab_histo_conso_tot_EAU(9)"/>
    <pivotTable tabId="22" name="Tab_histo_cout_conso_postes_EAU(12)"/>
  </pivotTables>
  <data>
    <tabular pivotCacheId="1956454398">
      <items count="12">
        <i x="0" s="1"/>
        <i x="1" s="1"/>
        <i x="2" s="1"/>
        <i x="7" s="1" nd="1"/>
        <i x="5" s="1" nd="1"/>
        <i x="10" s="1" nd="1"/>
        <i x="3" s="1" nd="1"/>
        <i x="6" s="1" nd="1"/>
        <i x="4" s="1" nd="1"/>
        <i x="11" s="1" nd="1"/>
        <i x="9" s="1" nd="1"/>
        <i x="8" s="1" nd="1"/>
      </items>
    </tabular>
  </data>
</slicerCacheDefinition>
</file>

<file path=xl/slicerCaches/slicerCache6.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egment_ANNÉE1" xr10:uid="{F4A88526-9351-4A0E-80AB-537484AF599C}" sourceName="ANNÉE">
  <pivotTables>
    <pivotTable tabId="19" name="Tab_Evolution_conso_tot_EAU(8)"/>
    <pivotTable tabId="21" name="Tab_histo_conso_postes_EAU(11)"/>
    <pivotTable tabId="19" name="Tab_histo_conso_postes_EAU(10)"/>
    <pivotTable tabId="19" name="Tab_histo_conso_tot_EAU(9)"/>
    <pivotTable tabId="22" name="Tab_histo_cout_conso_postes_EAU(12)"/>
  </pivotTables>
  <data>
    <tabular pivotCacheId="1956454398">
      <items count="2">
        <i x="0" s="1"/>
        <i x="1" s="1" nd="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MOIS" xr10:uid="{C6466C30-7F58-4F64-8346-224A6F0B322A}" cache="Segment_MOIS" caption="MOIS" columnCount="2" style="SlicerStyleDark4" lockedPosition="1" rowHeight="234950"/>
  <slicer name="ANNÉE" xr10:uid="{1D86282F-C6E9-4CEC-BC47-EE87B1F7E27C}" cache="Segment_ANNÉE" caption="ANNÉE" style="SlicerStyleDark4" lockedPosition="1" rowHeight="234950"/>
</slicers>
</file>

<file path=xl/slicers/slicer2.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MOIS 2" xr10:uid="{BC65DBDE-7FDE-42DE-82D6-4E891E781AEF}" cache="Segment_MOIS2" caption="MOIS" columnCount="2" style="SlicerStyleDark2" lockedPosition="1" rowHeight="234950"/>
  <slicer name="ANNÉE 2" xr10:uid="{9C32F25E-BAE1-4427-AF7D-448AFD66CD2E}" cache="Segment_ANNÉE2" caption="ANNÉE" style="SlicerStyleDark2" lockedPosition="1" rowHeight="234950"/>
</slicers>
</file>

<file path=xl/slicers/slicer3.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MOIS 1" xr10:uid="{652BECD1-EC40-4861-B739-9AC69EE77516}" cache="Segment_MOIS1" caption="MOIS" columnCount="2" style="SlicerStyleDark1" lockedPosition="1" rowHeight="234950"/>
  <slicer name="ANNÉE 1" xr10:uid="{3EC061A6-C898-48FB-9F9A-8CE7C24AD8D1}" cache="Segment_ANNÉE1" caption="ANNÉE" style="SlicerStyleDark1" lockedPosition="1" rowHeight="23495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A6C78F51-7323-4441-9814-262BF7841DBB}" name="Tableau_donnees_elec" displayName="Tableau_donnees_elec" ref="A16:AT19" totalsRowShown="0" headerRowDxfId="151" dataDxfId="150">
  <autoFilter ref="A16:AT19" xr:uid="{A6C78F51-7323-4441-9814-262BF7841DBB}"/>
  <tableColumns count="46">
    <tableColumn id="1" xr3:uid="{6D499565-D9C4-4CED-8A79-BF75C0507B84}" name="Mois/Année " dataDxfId="149"/>
    <tableColumn id="2" xr3:uid="{55EE4178-3F48-4184-96F1-E88607D97B43}" name="Commentaire " dataDxfId="148"/>
    <tableColumn id="3" xr3:uid="{2F65D68D-C213-43D9-892F-F5CE35BC9BEB}" name="Poste [1]" dataDxfId="147"/>
    <tableColumn id="4" xr3:uid="{31B95E6A-49DB-47C6-81CA-9808E7949965}" name="Poste [2]" dataDxfId="146"/>
    <tableColumn id="5" xr3:uid="{D0F56C52-C2E8-47A6-8577-4FB33D58A4F3}" name="Poste [3] " dataDxfId="145"/>
    <tableColumn id="6" xr3:uid="{68688D25-6CA2-44C3-8F47-693BC79FF85A}" name="Poste [4] " dataDxfId="144"/>
    <tableColumn id="7" xr3:uid="{9BEB51C6-14AB-49AE-A94B-873C58E97393}" name="Poste [5]" dataDxfId="143"/>
    <tableColumn id="8" xr3:uid="{5A4B3320-CF46-4A28-9DED-016135EE0D8B}" name="Poste [6]" dataDxfId="142"/>
    <tableColumn id="9" xr3:uid="{0190033D-2586-42A8-927B-2C07862A9479}" name="Poste [7] " dataDxfId="141"/>
    <tableColumn id="10" xr3:uid="{655F434B-B9EA-41E0-95F2-94BA97155470}" name="Poste [8]" dataDxfId="140"/>
    <tableColumn id="11" xr3:uid="{3D0FA74B-695E-45C4-9E89-E98B76E6632C}" name="Poste [9]" dataDxfId="139"/>
    <tableColumn id="12" xr3:uid="{3A6EAB00-9144-4A4E-ABB5-4F21F9D8BEA9}" name="Poste [10]" dataDxfId="138"/>
    <tableColumn id="13" xr3:uid="{8023100F-0A61-4A25-BCA3-6DC79E370E32}" name="Poste [11]" dataDxfId="137"/>
    <tableColumn id="14" xr3:uid="{56FDE849-1F24-4B28-82DE-CD0E40BA27C1}" name="Poste [12]" dataDxfId="136"/>
    <tableColumn id="15" xr3:uid="{EFAC5D5A-43FD-425C-B045-9446E4BC0B88}" name="Poste [13]" dataDxfId="135"/>
    <tableColumn id="16" xr3:uid="{DE8EB3C2-052C-4DC2-AD62-E0ACD05FA95F}" name="Poste [14]" dataDxfId="134"/>
    <tableColumn id="17" xr3:uid="{0BF22056-D7FB-46E6-8AB2-0A501EEE92CD}" name="Poste [15]" dataDxfId="133"/>
    <tableColumn id="18" xr3:uid="{7683F7D9-E387-4C50-BD50-409610B6B7CB}" name="Poste [16]" dataDxfId="132"/>
    <tableColumn id="19" xr3:uid="{9EB9E238-1488-4B72-A417-AAEA7BF34F69}" name="Poste [17]" dataDxfId="131"/>
    <tableColumn id="20" xr3:uid="{87F5454D-AFB0-4A04-BC79-5849D26AFC10}" name="Poste [18]" dataDxfId="130"/>
    <tableColumn id="21" xr3:uid="{C65DB896-2654-4773-BDAA-1871C6D6B939}" name="Poste [19]" dataDxfId="129"/>
    <tableColumn id="22" xr3:uid="{3D1480C1-9E02-4EB1-9E73-899B92D3C395}" name="Poste [20]" dataDxfId="128"/>
    <tableColumn id="23" xr3:uid="{DD6A43E5-2531-44AC-BE9E-F9E3A96CAE22}" name="Total" dataDxfId="127"/>
    <tableColumn id="24" xr3:uid="{0E10A89A-0B5B-4245-879C-9ED11D61E610}" name="Coût Poste [1]" dataDxfId="126">
      <calculatedColumnFormula>VLOOKUP(Tableau_donnees_elec[[#This Row],[ANNÉE]],Tableau6[],2,FALSE)*Tableau_donnees_elec[[#This Row],[Poste '[1']]]</calculatedColumnFormula>
    </tableColumn>
    <tableColumn id="25" xr3:uid="{469EB0BC-71A1-4C1B-8514-5F0F60346EB2}" name="Coût Poste [2]" dataDxfId="125">
      <calculatedColumnFormula>VLOOKUP(Tableau_donnees_elec[[#This Row],[ANNÉE]],Tableau6[],2,FALSE)*Tableau_donnees_elec[[#This Row],[Poste '[2']]]</calculatedColumnFormula>
    </tableColumn>
    <tableColumn id="26" xr3:uid="{355DCEBA-A63C-4CBC-AD65-47A6DD10481F}" name="Coût Poste [3]" dataDxfId="124">
      <calculatedColumnFormula>VLOOKUP(Tableau_donnees_elec[[#This Row],[ANNÉE]],Tableau6[],2,FALSE)*Tableau_donnees_elec[[#This Row],[Poste '[3'] ]]</calculatedColumnFormula>
    </tableColumn>
    <tableColumn id="27" xr3:uid="{1EFC659C-A93A-4BF5-A105-821AF10358D3}" name="Coût Poste [4]" dataDxfId="123">
      <calculatedColumnFormula>VLOOKUP(Tableau_donnees_elec[[#This Row],[ANNÉE]],Tableau6[],2,FALSE)*Tableau_donnees_elec[[#This Row],[Poste '[4'] ]]</calculatedColumnFormula>
    </tableColumn>
    <tableColumn id="28" xr3:uid="{221AA54F-57A4-49A1-9218-AAB8244281CA}" name="Coût Poste [5]" dataDxfId="122">
      <calculatedColumnFormula>VLOOKUP(Tableau_donnees_elec[[#This Row],[ANNÉE]],Tableau6[],2,FALSE)*Tableau_donnees_elec[[#This Row],[Poste '[4'] ]]</calculatedColumnFormula>
    </tableColumn>
    <tableColumn id="29" xr3:uid="{1DF58BF6-97CB-44E8-A7DC-B969F3938FE0}" name="Coût Poste [6]" dataDxfId="121">
      <calculatedColumnFormula>VLOOKUP(Tableau_donnees_elec[[#This Row],[ANNÉE]],Tableau6[],2,FALSE)*Tableau_donnees_elec[[#This Row],[Poste '[6']]]</calculatedColumnFormula>
    </tableColumn>
    <tableColumn id="30" xr3:uid="{93F0185C-C6FE-402C-AC28-13A6A62CBE3E}" name="Coût Poste [7]" dataDxfId="120">
      <calculatedColumnFormula>VLOOKUP(Tableau_donnees_elec[[#This Row],[ANNÉE]],Tableau6[],2,FALSE)*Tableau_donnees_elec[[#This Row],[Poste '[7'] ]]</calculatedColumnFormula>
    </tableColumn>
    <tableColumn id="31" xr3:uid="{2F3B704E-DD58-4000-B283-F0326DF0BBE1}" name="Coût Poste [8] " dataDxfId="119">
      <calculatedColumnFormula>VLOOKUP(Tableau_donnees_elec[[#This Row],[ANNÉE]],Tableau6[],2,FALSE)*Tableau_donnees_elec[[#This Row],[Poste '[8']]]</calculatedColumnFormula>
    </tableColumn>
    <tableColumn id="32" xr3:uid="{111B0C94-B02C-46A3-9CD3-B53F891D5C49}" name="Coût Poste [9]" dataDxfId="118">
      <calculatedColumnFormula>VLOOKUP(Tableau_donnees_elec[[#This Row],[ANNÉE]],Tableau6[],2,FALSE)*Tableau_donnees_elec[[#This Row],[Poste '[9']]]</calculatedColumnFormula>
    </tableColumn>
    <tableColumn id="33" xr3:uid="{54FBAA86-62AF-47AD-9438-6FE9F875D00F}" name="Coût Poste [10]" dataDxfId="117">
      <calculatedColumnFormula>VLOOKUP(Tableau_donnees_elec[[#This Row],[ANNÉE]],Tableau6[],2,FALSE)*Tableau_donnees_elec[[#This Row],[Poste '[10']]]</calculatedColumnFormula>
    </tableColumn>
    <tableColumn id="34" xr3:uid="{6FADEB37-8C35-4829-B853-65C350F7BB28}" name="Coût Poste [11]" dataDxfId="116">
      <calculatedColumnFormula>VLOOKUP(Tableau_donnees_elec[[#This Row],[ANNÉE]],Tableau6[],2,FALSE)*Tableau_donnees_elec[[#This Row],[Poste '[11']]]</calculatedColumnFormula>
    </tableColumn>
    <tableColumn id="35" xr3:uid="{076C4072-8101-4EAD-92C7-DAAD2F89943A}" name="Coût Poste [12]" dataDxfId="115">
      <calculatedColumnFormula>VLOOKUP(Tableau_donnees_elec[[#This Row],[ANNÉE]],Tableau6[],2,FALSE)*Tableau_donnees_elec[[#This Row],[Poste '[12']]]</calculatedColumnFormula>
    </tableColumn>
    <tableColumn id="36" xr3:uid="{528F8658-3481-4D26-AEF7-2ECEC68FBB98}" name="Coût Poste [13]" dataDxfId="114">
      <calculatedColumnFormula>VLOOKUP(Tableau_donnees_elec[[#This Row],[ANNÉE]],Tableau6[],2,FALSE)*Tableau_donnees_elec[[#This Row],[Poste '[13']]]</calculatedColumnFormula>
    </tableColumn>
    <tableColumn id="37" xr3:uid="{A3A271AB-CBA8-4579-BF4F-F9A7947ED554}" name="Coût Poste [14]" dataDxfId="113">
      <calculatedColumnFormula>VLOOKUP(Tableau_donnees_elec[[#This Row],[ANNÉE]],Tableau6[],2,FALSE)*Tableau_donnees_elec[[#This Row],[Poste '[14']]]</calculatedColumnFormula>
    </tableColumn>
    <tableColumn id="38" xr3:uid="{634EDDDF-DAF6-4BDE-925D-8BEB2DA1A706}" name="Coût Poste [15]" dataDxfId="112">
      <calculatedColumnFormula>VLOOKUP(Tableau_donnees_elec[[#This Row],[ANNÉE]],Tableau6[],2,FALSE)*Tableau_donnees_elec[[#This Row],[Poste '[15']]]</calculatedColumnFormula>
    </tableColumn>
    <tableColumn id="39" xr3:uid="{2AA2E626-0FA1-4F03-A6EA-D0B3C9DACB1F}" name="Coût Poste [16]" dataDxfId="111">
      <calculatedColumnFormula>VLOOKUP(Tableau_donnees_elec[[#This Row],[ANNÉE]],Tableau6[],2,FALSE)*Tableau_donnees_elec[[#This Row],[Poste '[16']]]</calculatedColumnFormula>
    </tableColumn>
    <tableColumn id="40" xr3:uid="{6A7AFF5E-6A73-4244-B22A-83E54C2B25BF}" name="Coût Poste [17]" dataDxfId="110">
      <calculatedColumnFormula>VLOOKUP(Tableau_donnees_elec[[#This Row],[ANNÉE]],Tableau6[],2,FALSE)*Tableau_donnees_elec[[#This Row],[Poste '[17']]]</calculatedColumnFormula>
    </tableColumn>
    <tableColumn id="41" xr3:uid="{D20C966E-FD02-4FB5-996F-A88411AE25DD}" name="Coût Poste [18]" dataDxfId="109">
      <calculatedColumnFormula>VLOOKUP(Tableau_donnees_elec[[#This Row],[ANNÉE]],Tableau6[],2,FALSE)*Tableau_donnees_elec[[#This Row],[Poste '[18']]]</calculatedColumnFormula>
    </tableColumn>
    <tableColumn id="42" xr3:uid="{DE00C68D-33D9-401A-9F1B-4CF0DEFFEFE1}" name="Coût Poste [19]" dataDxfId="108">
      <calculatedColumnFormula>VLOOKUP(Tableau_donnees_elec[[#This Row],[ANNÉE]],Tableau6[],2,FALSE)*Tableau_donnees_elec[[#This Row],[Poste '[19']]]</calculatedColumnFormula>
    </tableColumn>
    <tableColumn id="43" xr3:uid="{42A49D05-C7FA-416F-8DC3-B0572F86D024}" name="Coût Poste [20]" dataDxfId="107">
      <calculatedColumnFormula>VLOOKUP(Tableau_donnees_elec[[#This Row],[ANNÉE]],Tableau6[],2,FALSE)*Tableau_donnees_elec[[#This Row],[Poste '[20']]]</calculatedColumnFormula>
    </tableColumn>
    <tableColumn id="44" xr3:uid="{28A414E0-E3E3-4AC6-AF42-0D612908B239}" name="Coût Total" dataDxfId="106">
      <calculatedColumnFormula>VLOOKUP(Tableau_donnees_elec[[#This Row],[ANNÉE]],Tableau6[],2,FALSE)*Tableau_donnees_elec[[#This Row],[Total]]</calculatedColumnFormula>
    </tableColumn>
    <tableColumn id="45" xr3:uid="{03D03321-F9FE-4C83-BC9D-1BB8559F3190}" name="MOIS" dataDxfId="105">
      <calculatedColumnFormula>TEXT(Tableau_donnees_elec[[#This Row],[Mois/Année ]],"mmmm")</calculatedColumnFormula>
    </tableColumn>
    <tableColumn id="46" xr3:uid="{D17249DC-4235-41E3-A18F-7FB8B4C2ABEA}" name="ANNÉE" dataDxfId="104">
      <calculatedColumnFormula>YEAR(Tableau_donnees_elec[[#This Row],[Mois/Année ]])</calculatedColumnFormula>
    </tableColumn>
  </tableColumns>
  <tableStyleInfo name="TableStyleMedium1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B8F49F11-46DB-4F62-AD75-FC17A1B34F4B}" name="Tableau_donnes_gaz" displayName="Tableau_donnes_gaz" ref="A16:AT19" totalsRowShown="0" headerRowDxfId="103" dataDxfId="102">
  <autoFilter ref="A16:AT19" xr:uid="{A6C78F51-7323-4441-9814-262BF7841DBB}"/>
  <tableColumns count="46">
    <tableColumn id="1" xr3:uid="{E8B788C7-7652-423A-BA75-FB6A8DEF2ABA}" name="Mois/Année " dataDxfId="101"/>
    <tableColumn id="2" xr3:uid="{9D1994A7-88D2-4B79-89D9-03ED2001F0E8}" name="Commentaire " dataDxfId="100"/>
    <tableColumn id="3" xr3:uid="{C0092861-81B0-469F-B9FF-07220918DA3D}" name="Poste [1]" dataDxfId="99"/>
    <tableColumn id="4" xr3:uid="{238BBA01-8FA7-4B2B-9382-8FEAC51E40B5}" name="Poste [2]" dataDxfId="98"/>
    <tableColumn id="5" xr3:uid="{DFCB7EA7-FB01-4098-95C1-AEF639CF9B64}" name="Poste [3]" dataDxfId="97"/>
    <tableColumn id="6" xr3:uid="{C1CC8EC3-31A6-4DC8-95B0-099BAAC17EB8}" name="Poste [4]" dataDxfId="96"/>
    <tableColumn id="7" xr3:uid="{6ABE42A4-37BD-4C43-A2EE-982BCF0034B3}" name="Poste [5]" dataDxfId="95"/>
    <tableColumn id="8" xr3:uid="{A3BA34B3-4B0D-453B-9AA3-58A712E498A1}" name="Poste [6]" dataDxfId="94"/>
    <tableColumn id="9" xr3:uid="{2C4EDDDB-47EE-4D53-B6C8-C873A57F679F}" name="Poste [7]" dataDxfId="93"/>
    <tableColumn id="10" xr3:uid="{969A089D-8DB4-4FF6-BEEA-3890F3D2AA03}" name="Poste [8]" dataDxfId="92"/>
    <tableColumn id="11" xr3:uid="{E159CEBA-ED38-49B7-8411-A58F9773F1E4}" name="Poste [9]" dataDxfId="91"/>
    <tableColumn id="12" xr3:uid="{F831A1EE-869C-4B87-82B6-CB992946788E}" name="Poste [10]" dataDxfId="90"/>
    <tableColumn id="13" xr3:uid="{5B73C427-AE1F-46B6-8144-D37208124E12}" name="Poste [11]" dataDxfId="89"/>
    <tableColumn id="14" xr3:uid="{FB7D66E0-F327-4CF7-B6A1-5EDA50A59FE4}" name="Poste [12]" dataDxfId="88"/>
    <tableColumn id="15" xr3:uid="{BDE4EAEE-A2F6-4CC3-A3A0-6C54778C0829}" name="Poste [13]" dataDxfId="87"/>
    <tableColumn id="16" xr3:uid="{6D31DAC7-EA92-4C16-9CBE-5A483DBE7AAE}" name="Poste [14]" dataDxfId="86"/>
    <tableColumn id="17" xr3:uid="{7A1DBF3A-2B2E-4A28-8334-F3BC40404048}" name="Poste [15]" dataDxfId="85"/>
    <tableColumn id="18" xr3:uid="{482FD25F-5D7D-4242-9CB9-B249CF7D5E77}" name="Poste [16]" dataDxfId="84"/>
    <tableColumn id="19" xr3:uid="{1B831ACC-938F-4391-8D04-86B62714104C}" name="Poste [17]" dataDxfId="83"/>
    <tableColumn id="20" xr3:uid="{CDC71CAE-88F2-4239-BC5D-5EE0DBCC24C0}" name="Poste [18]" dataDxfId="82"/>
    <tableColumn id="21" xr3:uid="{AB36C5D8-5BA8-480C-AF3C-1665E57DF339}" name="Poste [19]" dataDxfId="81"/>
    <tableColumn id="22" xr3:uid="{CDE02C82-8813-4505-BE7E-73F9D3A7BFCF}" name="Poste [20]" dataDxfId="80"/>
    <tableColumn id="23" xr3:uid="{9C0FF4F3-1343-473A-865A-9E7D925FB794}" name="Total" dataDxfId="79">
      <calculatedColumnFormula>SUM(Tableau_donnes_gaz[[#This Row],[Poste '[1']]:[Poste '[20']]])</calculatedColumnFormula>
    </tableColumn>
    <tableColumn id="24" xr3:uid="{AECEB9D3-A238-4B6A-B014-E8BD079CB37B}" name="Coût Poste [1]" dataDxfId="78">
      <calculatedColumnFormula>VLOOKUP(Tableau_donnes_gaz[[#This Row],[ANNÉE]],Tableau6[],4,FALSE)*Tableau_donnes_gaz[[#This Row],[Poste '[1']]]</calculatedColumnFormula>
    </tableColumn>
    <tableColumn id="25" xr3:uid="{9E4FC150-BB62-47E8-8596-1769ED48C7EA}" name="Coût Poste [2]" dataDxfId="77">
      <calculatedColumnFormula>VLOOKUP(Tableau_donnes_gaz[[#This Row],[ANNÉE]],Tableau6[],4,FALSE)*Tableau_donnes_gaz[[#This Row],[Poste '[2']]]</calculatedColumnFormula>
    </tableColumn>
    <tableColumn id="26" xr3:uid="{94385FEE-DCE5-40D8-8C91-B4072137720E}" name="Coût Poste [3]" dataDxfId="76">
      <calculatedColumnFormula>VLOOKUP(Tableau_donnes_gaz[[#This Row],[ANNÉE]],Tableau6[],4,FALSE)*Tableau_donnes_gaz[[#This Row],[Poste '[3']]]</calculatedColumnFormula>
    </tableColumn>
    <tableColumn id="27" xr3:uid="{3D6083CD-46E8-4FF8-BC3B-8771F2889616}" name="Coût Poste [4]" dataDxfId="75">
      <calculatedColumnFormula>VLOOKUP(Tableau_donnes_gaz[[#This Row],[ANNÉE]],Tableau6[],4,FALSE)*Tableau_donnes_gaz[[#This Row],[Poste '[4']]]</calculatedColumnFormula>
    </tableColumn>
    <tableColumn id="28" xr3:uid="{8EC6ED63-418F-49C5-B68B-A56A0868A160}" name="Coût Poste [5]" dataDxfId="74">
      <calculatedColumnFormula>VLOOKUP(Tableau_donnes_gaz[[#This Row],[ANNÉE]],Tableau6[],4,FALSE)*Tableau_donnes_gaz[[#This Row],[Poste '[4']]]</calculatedColumnFormula>
    </tableColumn>
    <tableColumn id="29" xr3:uid="{14BFDF31-2EF5-47EC-A46C-C22981E80BA1}" name="Coût Poste [6]" dataDxfId="73">
      <calculatedColumnFormula>VLOOKUP(Tableau_donnes_gaz[[#This Row],[ANNÉE]],Tableau6[],4,FALSE)*Tableau_donnes_gaz[[#This Row],[Poste '[6']]]</calculatedColumnFormula>
    </tableColumn>
    <tableColumn id="30" xr3:uid="{EF790E31-85A8-4D41-B135-F8DB810DC9A8}" name="Coût Poste [7]" dataDxfId="72">
      <calculatedColumnFormula>VLOOKUP(Tableau_donnes_gaz[[#This Row],[ANNÉE]],Tableau6[],4,FALSE)*Tableau_donnes_gaz[[#This Row],[Poste '[7']]]</calculatedColumnFormula>
    </tableColumn>
    <tableColumn id="31" xr3:uid="{AB5E5744-E97C-4336-B671-1F5EDB59499B}" name="Coût Poste [8]" dataDxfId="71">
      <calculatedColumnFormula>VLOOKUP(Tableau_donnes_gaz[[#This Row],[ANNÉE]],Tableau6[],4,FALSE)*Tableau_donnes_gaz[[#This Row],[Poste '[8']]]</calculatedColumnFormula>
    </tableColumn>
    <tableColumn id="32" xr3:uid="{2ACE6025-BDC1-40E8-B5C2-0CEDB4214958}" name="Coût Poste [9]" dataDxfId="70">
      <calculatedColumnFormula>VLOOKUP(Tableau_donnes_gaz[[#This Row],[ANNÉE]],Tableau6[],4,FALSE)*Tableau_donnes_gaz[[#This Row],[Poste '[9']]]</calculatedColumnFormula>
    </tableColumn>
    <tableColumn id="33" xr3:uid="{100740F7-F202-41DC-8CC3-34DAFF5788C7}" name="Coût Poste [10]" dataDxfId="69">
      <calculatedColumnFormula>VLOOKUP(Tableau_donnes_gaz[[#This Row],[ANNÉE]],Tableau6[],4,FALSE)*Tableau_donnes_gaz[[#This Row],[Poste '[10']]]</calculatedColumnFormula>
    </tableColumn>
    <tableColumn id="34" xr3:uid="{C40BD6A8-FA53-482F-8447-CD0EDBBD9C0D}" name="Coût Poste [11]" dataDxfId="68">
      <calculatedColumnFormula>VLOOKUP(Tableau_donnes_gaz[[#This Row],[ANNÉE]],Tableau6[],4,FALSE)*Tableau_donnes_gaz[[#This Row],[Poste '[11']]]</calculatedColumnFormula>
    </tableColumn>
    <tableColumn id="35" xr3:uid="{A59848EB-345F-489F-B5DF-8936D315864C}" name="Coût Poste [12]" dataDxfId="67">
      <calculatedColumnFormula>VLOOKUP(Tableau_donnes_gaz[[#This Row],[ANNÉE]],Tableau6[],4,FALSE)*Tableau_donnes_gaz[[#This Row],[Poste '[12']]]</calculatedColumnFormula>
    </tableColumn>
    <tableColumn id="36" xr3:uid="{2114FE9A-C3EB-4A49-A501-F72AB7A34C84}" name="Coût Poste [13]" dataDxfId="66">
      <calculatedColumnFormula>VLOOKUP(Tableau_donnes_gaz[[#This Row],[ANNÉE]],Tableau6[],4,FALSE)*Tableau_donnes_gaz[[#This Row],[Poste '[13']]]</calculatedColumnFormula>
    </tableColumn>
    <tableColumn id="37" xr3:uid="{001BB4CE-35AE-4626-8719-533BBB60806D}" name="Coût Poste [14]" dataDxfId="65">
      <calculatedColumnFormula>VLOOKUP(Tableau_donnes_gaz[[#This Row],[ANNÉE]],Tableau6[],4,FALSE)*Tableau_donnes_gaz[[#This Row],[Poste '[14']]]</calculatedColumnFormula>
    </tableColumn>
    <tableColumn id="38" xr3:uid="{5E781921-D577-472B-ABBA-3ABDA07F3463}" name="Coût Poste [15]" dataDxfId="64">
      <calculatedColumnFormula>VLOOKUP(Tableau_donnes_gaz[[#This Row],[ANNÉE]],Tableau6[],4,FALSE)*Tableau_donnes_gaz[[#This Row],[Poste '[15']]]</calculatedColumnFormula>
    </tableColumn>
    <tableColumn id="39" xr3:uid="{BBE2FDBE-D8C2-4EFD-9233-C16E736FBF0E}" name="Coût Poste [16]" dataDxfId="63">
      <calculatedColumnFormula>VLOOKUP(Tableau_donnes_gaz[[#This Row],[ANNÉE]],Tableau6[],4,FALSE)*Tableau_donnes_gaz[[#This Row],[Poste '[16']]]</calculatedColumnFormula>
    </tableColumn>
    <tableColumn id="40" xr3:uid="{44A63208-1054-4235-94D1-B08A79214DD2}" name="Coût Poste [17]" dataDxfId="62">
      <calculatedColumnFormula>VLOOKUP(Tableau_donnes_gaz[[#This Row],[ANNÉE]],Tableau6[],4,FALSE)*Tableau_donnes_gaz[[#This Row],[Poste '[17']]]</calculatedColumnFormula>
    </tableColumn>
    <tableColumn id="41" xr3:uid="{136F7EBE-27D7-454C-9B70-2FE06F6EF719}" name="Coût Poste [18]" dataDxfId="61">
      <calculatedColumnFormula>VLOOKUP(Tableau_donnes_gaz[[#This Row],[ANNÉE]],Tableau6[],4,FALSE)*Tableau_donnes_gaz[[#This Row],[Poste '[18']]]</calculatedColumnFormula>
    </tableColumn>
    <tableColumn id="42" xr3:uid="{226FAA7F-236F-499A-A045-3C85BDCEDAC7}" name="Coût Poste [19]" dataDxfId="60">
      <calculatedColumnFormula>VLOOKUP(Tableau_donnes_gaz[[#This Row],[ANNÉE]],Tableau6[],4,FALSE)*Tableau_donnes_gaz[[#This Row],[Poste '[19']]]</calculatedColumnFormula>
    </tableColumn>
    <tableColumn id="43" xr3:uid="{8F4C7214-E717-4813-86B0-1B83B196DB31}" name="Coût Poste [20]" dataDxfId="59">
      <calculatedColumnFormula>VLOOKUP(Tableau_donnes_gaz[[#This Row],[ANNÉE]],Tableau6[],4,FALSE)*Tableau_donnes_gaz[[#This Row],[Poste '[20']]]</calculatedColumnFormula>
    </tableColumn>
    <tableColumn id="44" xr3:uid="{ECA3484E-0289-4AEB-803C-EB0DD3FE2428}" name="Coût Total" dataDxfId="58">
      <calculatedColumnFormula>VLOOKUP(Tableau_donnes_gaz[[#This Row],[ANNÉE]],Tableau6[],4,FALSE)*Tableau_donnes_gaz[[#This Row],[Total]]</calculatedColumnFormula>
    </tableColumn>
    <tableColumn id="45" xr3:uid="{C06EF821-C90E-405A-8E5D-C01BA96877E1}" name="MOIS" dataDxfId="57">
      <calculatedColumnFormula>TEXT(Tableau_donnes_gaz[[#This Row],[Mois/Année ]],"mmmm")</calculatedColumnFormula>
    </tableColumn>
    <tableColumn id="46" xr3:uid="{50566305-F20B-40BB-9687-F45F4DB6337E}" name="ANNÉE" dataDxfId="56">
      <calculatedColumnFormula>YEAR(Tableau_donnes_gaz[[#This Row],[Mois/Année ]])</calculatedColumnFormula>
    </tableColumn>
  </tableColumns>
  <tableStyleInfo name="TableStyleMedium10"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4F1E69E6-F29E-4022-AD0D-EEF329D72829}" name="Tableau_donnees_eau" displayName="Tableau_donnees_eau" ref="A16:AT19" totalsRowShown="0" headerRowDxfId="55" dataDxfId="54">
  <autoFilter ref="A16:AT19" xr:uid="{A6C78F51-7323-4441-9814-262BF7841DBB}"/>
  <tableColumns count="46">
    <tableColumn id="1" xr3:uid="{668A0069-4B3B-4D2B-9B00-D940EFD0CAE2}" name="Mois/Année " dataDxfId="53"/>
    <tableColumn id="2" xr3:uid="{E49729A0-53E6-4568-9E6F-C6F59EE036DC}" name="Commentaire " dataDxfId="52"/>
    <tableColumn id="3" xr3:uid="{39B442C8-ECF2-4BA6-94D5-CCF07D49C4E1}" name="Poste [1]" dataDxfId="51"/>
    <tableColumn id="4" xr3:uid="{87D78075-C185-4592-B13C-61CD183A7E85}" name="Poste [2]" dataDxfId="50"/>
    <tableColumn id="5" xr3:uid="{F1362F29-9E68-4340-BBA2-6B7FC11B9A86}" name="Poste [3]" dataDxfId="49"/>
    <tableColumn id="6" xr3:uid="{5A8D5BB6-CC5E-45B2-88D6-7ED1DEB2AC7D}" name="Poste [4]" dataDxfId="48"/>
    <tableColumn id="7" xr3:uid="{AFCD2518-0429-4678-A970-26A892A48AA5}" name="Poste [5]" dataDxfId="47"/>
    <tableColumn id="8" xr3:uid="{BB9B1400-0C84-4B19-9EB8-1E4965E0881D}" name="Poste [6]" dataDxfId="46"/>
    <tableColumn id="9" xr3:uid="{346AD33D-DE2A-4B0E-8AD8-CB2D5C35354C}" name="Poste [7]" dataDxfId="45"/>
    <tableColumn id="10" xr3:uid="{577FD114-AE4C-4D36-9887-CB5FDBC707DB}" name="Poste [8]" dataDxfId="44"/>
    <tableColumn id="11" xr3:uid="{731E17DB-FBDF-4CAC-972A-8B09DAD6EE8A}" name="Poste [9]" dataDxfId="43"/>
    <tableColumn id="12" xr3:uid="{EC14C5E4-226A-4B86-853F-20DF8A05BEDD}" name="Poste [10]" dataDxfId="42"/>
    <tableColumn id="13" xr3:uid="{95D56638-7725-4685-9BED-ABF6E39FBD32}" name="Poste [11]" dataDxfId="41"/>
    <tableColumn id="14" xr3:uid="{EA0E9D39-0475-4FB2-BB0F-3176541AE18F}" name="Poste [12]" dataDxfId="40"/>
    <tableColumn id="15" xr3:uid="{9F91163D-7A87-4C45-B8F7-1106FFD9287B}" name="Poste [13]" dataDxfId="39"/>
    <tableColumn id="16" xr3:uid="{CA6C9030-7928-4F8F-87CD-03F2D82DB1AF}" name="Poste [14]" dataDxfId="38"/>
    <tableColumn id="17" xr3:uid="{AE344B46-3BC3-4187-BF9B-6DFE45ABFADA}" name="Poste [15]" dataDxfId="37"/>
    <tableColumn id="18" xr3:uid="{3F018844-CA59-447B-88A2-A72A43CE7051}" name="Poste [16]" dataDxfId="36"/>
    <tableColumn id="19" xr3:uid="{B821A163-EDD7-4DF1-9FC0-B96E799C542C}" name="Poste [17]" dataDxfId="35"/>
    <tableColumn id="20" xr3:uid="{4396099A-6BE1-48AA-A859-7BF09D2A2BDA}" name="Poste [18]" dataDxfId="34"/>
    <tableColumn id="21" xr3:uid="{24B36551-84DF-4EA2-922E-762B6474F3A0}" name="Poste [19]" dataDxfId="33"/>
    <tableColumn id="22" xr3:uid="{B97CEC9C-3746-4B16-A87C-FEE0495FDC3C}" name="Poste [20]" dataDxfId="32"/>
    <tableColumn id="23" xr3:uid="{EE3F2426-A95C-4BCE-9BB3-B4B3929F73A3}" name="Total" dataDxfId="31"/>
    <tableColumn id="24" xr3:uid="{C17A3E67-3700-43A5-BB8F-06B0BE9B46A6}" name="Coût Poste [1]" dataDxfId="30">
      <calculatedColumnFormula>VLOOKUP(Tableau_donnees_eau[[#This Row],[ANNÉE]],Tableau6[],3,FALSE)*Tableau_donnees_eau[[#This Row],[Poste '[1']]]</calculatedColumnFormula>
    </tableColumn>
    <tableColumn id="25" xr3:uid="{310A0DF5-0191-418C-AE68-5C08193EFB3E}" name="Coût Poste [2]" dataDxfId="29">
      <calculatedColumnFormula>VLOOKUP(Tableau_donnees_eau[[#This Row],[ANNÉE]],Tableau6[],3,FALSE)*Tableau_donnees_eau[[#This Row],[Poste '[2']]]</calculatedColumnFormula>
    </tableColumn>
    <tableColumn id="26" xr3:uid="{60B355AC-6440-4CE4-ACFD-5488CCC0CF6F}" name="Coût Poste [3]" dataDxfId="28">
      <calculatedColumnFormula>VLOOKUP(Tableau_donnees_eau[[#This Row],[ANNÉE]],Tableau6[],3,FALSE)*Tableau_donnees_eau[[#This Row],[Poste '[3']]]</calculatedColumnFormula>
    </tableColumn>
    <tableColumn id="27" xr3:uid="{2E97E6F5-4032-4E75-B8CC-07441E258317}" name="Coût Poste [4]" dataDxfId="27">
      <calculatedColumnFormula>VLOOKUP(Tableau_donnees_eau[[#This Row],[ANNÉE]],Tableau6[],3,FALSE)*Tableau_donnees_eau[[#This Row],[Poste '[4']]]</calculatedColumnFormula>
    </tableColumn>
    <tableColumn id="28" xr3:uid="{F1431068-81BB-47AA-A430-4105CC097F5B}" name="Coût Poste [5]" dataDxfId="26">
      <calculatedColumnFormula>VLOOKUP(Tableau_donnees_eau[[#This Row],[ANNÉE]],Tableau6[],3,FALSE)*Tableau_donnees_eau[[#This Row],[Poste '[4']]]</calculatedColumnFormula>
    </tableColumn>
    <tableColumn id="29" xr3:uid="{4639F938-FD8C-4BDC-B281-16927C583F3E}" name="Coût Poste [6]" dataDxfId="25">
      <calculatedColumnFormula>VLOOKUP(Tableau_donnees_eau[[#This Row],[ANNÉE]],Tableau6[],3,FALSE)*Tableau_donnees_eau[[#This Row],[Poste '[6']]]</calculatedColumnFormula>
    </tableColumn>
    <tableColumn id="30" xr3:uid="{46B516B7-6FB2-4892-B997-267F90CEEF31}" name="Coût Poste [7]" dataDxfId="24">
      <calculatedColumnFormula>VLOOKUP(Tableau_donnees_eau[[#This Row],[ANNÉE]],Tableau6[],3,FALSE)*Tableau_donnees_eau[[#This Row],[Poste '[7']]]</calculatedColumnFormula>
    </tableColumn>
    <tableColumn id="31" xr3:uid="{181B5A4E-D6CC-456D-8740-79382D7CD1CD}" name="Coût Poste [8]" dataDxfId="23">
      <calculatedColumnFormula>VLOOKUP(Tableau_donnees_eau[[#This Row],[ANNÉE]],Tableau6[],3,FALSE)*Tableau_donnees_eau[[#This Row],[Poste '[8']]]</calculatedColumnFormula>
    </tableColumn>
    <tableColumn id="32" xr3:uid="{5B2F3C02-8359-44B4-9AB7-AB9E9C0E7D46}" name="Coût Poste [9]" dataDxfId="22">
      <calculatedColumnFormula>VLOOKUP(Tableau_donnees_eau[[#This Row],[ANNÉE]],Tableau6[],3,FALSE)*Tableau_donnees_eau[[#This Row],[Poste '[9']]]</calculatedColumnFormula>
    </tableColumn>
    <tableColumn id="33" xr3:uid="{6BC1D5B3-D647-4122-BC3A-2EA2515404D1}" name="Coût Poste [10]" dataDxfId="21">
      <calculatedColumnFormula>VLOOKUP(Tableau_donnees_eau[[#This Row],[ANNÉE]],Tableau6[],3,FALSE)*Tableau_donnees_eau[[#This Row],[Poste '[10']]]</calculatedColumnFormula>
    </tableColumn>
    <tableColumn id="34" xr3:uid="{A15B8B2C-9FB0-415F-8FDF-823846CEF06A}" name="Coût Poste [11]" dataDxfId="20">
      <calculatedColumnFormula>VLOOKUP(Tableau_donnees_eau[[#This Row],[ANNÉE]],Tableau6[],3,FALSE)*Tableau_donnees_eau[[#This Row],[Poste '[11']]]</calculatedColumnFormula>
    </tableColumn>
    <tableColumn id="35" xr3:uid="{E6A512E4-C3A5-4B86-A530-BDF4E2E235F7}" name="Coût Poste [12]" dataDxfId="19">
      <calculatedColumnFormula>VLOOKUP(Tableau_donnees_eau[[#This Row],[ANNÉE]],Tableau6[],3,FALSE)*Tableau_donnees_eau[[#This Row],[Poste '[12']]]</calculatedColumnFormula>
    </tableColumn>
    <tableColumn id="36" xr3:uid="{4A5F66B7-D704-4F5C-9F8B-0FB8BBFBDAF4}" name="Coût Poste [13]" dataDxfId="18">
      <calculatedColumnFormula>VLOOKUP(Tableau_donnees_eau[[#This Row],[ANNÉE]],Tableau6[],3,FALSE)*Tableau_donnees_eau[[#This Row],[Poste '[13']]]</calculatedColumnFormula>
    </tableColumn>
    <tableColumn id="37" xr3:uid="{CD7C1D39-CF23-4222-A9AE-7244AD981DDC}" name="Coût Poste [14]" dataDxfId="17">
      <calculatedColumnFormula>VLOOKUP(Tableau_donnees_eau[[#This Row],[ANNÉE]],Tableau6[],3,FALSE)*Tableau_donnees_eau[[#This Row],[Poste '[14']]]</calculatedColumnFormula>
    </tableColumn>
    <tableColumn id="38" xr3:uid="{630A7BEB-94E0-439F-8962-A9786E333BDC}" name="Coût Poste [15]" dataDxfId="16">
      <calculatedColumnFormula>VLOOKUP(Tableau_donnees_eau[[#This Row],[ANNÉE]],Tableau6[],3,FALSE)*Tableau_donnees_eau[[#This Row],[Poste '[15']]]</calculatedColumnFormula>
    </tableColumn>
    <tableColumn id="39" xr3:uid="{6E3C7A3A-6E5F-4026-B1C2-0D7FACF33BBE}" name="Coût Poste [16]" dataDxfId="15">
      <calculatedColumnFormula>VLOOKUP(Tableau_donnees_eau[[#This Row],[ANNÉE]],Tableau6[],3,FALSE)*Tableau_donnees_eau[[#This Row],[Poste '[16']]]</calculatedColumnFormula>
    </tableColumn>
    <tableColumn id="40" xr3:uid="{41EBC838-AF7A-4DFC-B68C-0DBBB1D3B06C}" name="Coût Poste [17]" dataDxfId="14">
      <calculatedColumnFormula>VLOOKUP(Tableau_donnees_eau[[#This Row],[ANNÉE]],Tableau6[],3,FALSE)*Tableau_donnees_eau[[#This Row],[Poste '[17']]]</calculatedColumnFormula>
    </tableColumn>
    <tableColumn id="41" xr3:uid="{D575385E-5A7D-4296-BC0B-3A5360A94818}" name="Coût Poste [18]" dataDxfId="13">
      <calculatedColumnFormula>VLOOKUP(Tableau_donnees_eau[[#This Row],[ANNÉE]],Tableau6[],3,FALSE)*Tableau_donnees_eau[[#This Row],[Poste '[18']]]</calculatedColumnFormula>
    </tableColumn>
    <tableColumn id="42" xr3:uid="{08AEAF9D-4825-4509-99D4-552ADABC632F}" name="Coût Poste [19]" dataDxfId="12">
      <calculatedColumnFormula>VLOOKUP(Tableau_donnees_eau[[#This Row],[ANNÉE]],Tableau6[],3,FALSE)*Tableau_donnees_eau[[#This Row],[Poste '[19']]]</calculatedColumnFormula>
    </tableColumn>
    <tableColumn id="43" xr3:uid="{8E43A15C-D54B-4B90-9530-84CC8C32F144}" name="Coût Poste [20]" dataDxfId="11">
      <calculatedColumnFormula>VLOOKUP(Tableau_donnees_eau[[#This Row],[ANNÉE]],Tableau6[],3,FALSE)*Tableau_donnees_eau[[#This Row],[Poste '[20']]]</calculatedColumnFormula>
    </tableColumn>
    <tableColumn id="44" xr3:uid="{D185ACF7-9669-4CFA-A775-42BA06F0C66F}" name="Coût Total" dataDxfId="10">
      <calculatedColumnFormula>VLOOKUP(Tableau_donnees_eau[[#This Row],[ANNÉE]],Tableau6[],3,FALSE)*Tableau_donnees_eau[[#This Row],[Total]]</calculatedColumnFormula>
    </tableColumn>
    <tableColumn id="45" xr3:uid="{74D267D4-2E30-4CD0-B292-AAE5FED37C6B}" name="MOIS" dataDxfId="9">
      <calculatedColumnFormula>TEXT(Tableau_donnees_eau[[#This Row],[Mois/Année ]],"mmmm")</calculatedColumnFormula>
    </tableColumn>
    <tableColumn id="46" xr3:uid="{355D7247-D244-4982-9199-DDDFC9B2D472}" name="ANNÉE" dataDxfId="8">
      <calculatedColumnFormula>YEAR(Tableau_donnees_eau[[#This Row],[Mois/Année ]])</calculatedColumnFormula>
    </tableColumn>
  </tableColumns>
  <tableStyleInfo name="TableStyleMedium13"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1A2191A5-F37D-4387-880C-02D8CF615843}" name="Tableau6" displayName="Tableau6" ref="B7:E12" totalsRowShown="0" headerRowDxfId="7" dataDxfId="6">
  <autoFilter ref="B7:E12" xr:uid="{1A2191A5-F37D-4387-880C-02D8CF615843}"/>
  <tableColumns count="4">
    <tableColumn id="1" xr3:uid="{2494A509-05C0-4EE1-BF6B-86DBD5EEC71B}" name="Années " dataDxfId="5"/>
    <tableColumn id="2" xr3:uid="{435BCF56-0311-4782-A077-E268B9E775E6}" name="Electricité" dataDxfId="4"/>
    <tableColumn id="3" xr3:uid="{110904DC-828B-4020-AECF-986B480B2DED}" name="Eau" dataDxfId="3"/>
    <tableColumn id="4" xr3:uid="{3393FD2E-25DD-4647-A18E-41786A559278}" name="Gaz" dataDxfId="2"/>
  </tableColumns>
  <tableStyleInfo name="TableStyleMedium1"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imelineCaches/timelineCache1.xml><?xml version="1.0" encoding="utf-8"?>
<timelineCacheDefinition xmlns="http://schemas.microsoft.com/office/spreadsheetml/2010/11/main" xmlns:x15="http://schemas.microsoft.com/office/spreadsheetml/2010/11/main" xmlns:mc="http://schemas.openxmlformats.org/markup-compatibility/2006" xmlns:xr10="http://schemas.microsoft.com/office/spreadsheetml/2016/revision10" mc:Ignorable="xr10" name="ChronologieNative_Mois_Année" xr10:uid="{33F5D8E3-5132-4004-8DF5-7A97C5B59889}" sourceName="Mois/Année ">
  <pivotTables>
    <pivotTable tabId="18" name="Tab_Secteur_Conso_postes_ELEC(7)"/>
    <pivotTable tabId="17" name="Tab_Evolution_Conso_Postes_ELEC(6)"/>
  </pivotTables>
  <state minimalRefreshVersion="6" lastRefreshVersion="6" pivotCacheId="225776657" filterType="unknown">
    <bounds startDate="2022-01-01T00:00:00" endDate="2023-01-01T00:00:00"/>
  </state>
</timelineCacheDefinition>
</file>

<file path=xl/timelineCaches/timelineCache2.xml><?xml version="1.0" encoding="utf-8"?>
<timelineCacheDefinition xmlns="http://schemas.microsoft.com/office/spreadsheetml/2010/11/main" xmlns:x15="http://schemas.microsoft.com/office/spreadsheetml/2010/11/main" xmlns:mc="http://schemas.openxmlformats.org/markup-compatibility/2006" xmlns:xr10="http://schemas.microsoft.com/office/spreadsheetml/2016/revision10" mc:Ignorable="xr10" name="ChronologieNative_Mois_Année2" xr10:uid="{7C8D6625-1A42-4603-9735-21DACAA0755E}" sourceName="Mois/Année ">
  <pivotTables>
    <pivotTable tabId="28" name="Tab_evolution_conso_postes_GAZ(20)"/>
    <pivotTable tabId="29" name="Tab_secteur_conso_postes_GAZ(21)"/>
  </pivotTables>
  <state minimalRefreshVersion="6" lastRefreshVersion="6" pivotCacheId="1334326007" filterType="dateBetween">
    <selection startDate="2022-07-01T00:00:00" endDate="2023-07-31T00:00:00"/>
    <bounds startDate="2022-01-01T00:00:00" endDate="2023-01-01T00:00:00"/>
  </state>
</timelineCacheDefinition>
</file>

<file path=xl/timelineCaches/timelineCache3.xml><?xml version="1.0" encoding="utf-8"?>
<timelineCacheDefinition xmlns="http://schemas.microsoft.com/office/spreadsheetml/2010/11/main" xmlns:x15="http://schemas.microsoft.com/office/spreadsheetml/2010/11/main" xmlns:mc="http://schemas.openxmlformats.org/markup-compatibility/2006" xmlns:xr10="http://schemas.microsoft.com/office/spreadsheetml/2016/revision10" mc:Ignorable="xr10" name="ChronologieNative_Mois_Année1" xr10:uid="{2D26DC85-9A6E-4791-A1FD-617DA623A425}" sourceName="Mois/Année ">
  <pivotTables>
    <pivotTable tabId="23" name="Tab_evolution_conso_postes_EAU(13)"/>
    <pivotTable tabId="24" name="Tab_secteur_conso_postes_EAU(14)"/>
  </pivotTables>
  <state minimalRefreshVersion="6" lastRefreshVersion="6" pivotCacheId="1956454398" filterType="dateBetween">
    <selection startDate="2022-09-01T00:00:00" endDate="2022-09-30T00:00:00"/>
    <bounds startDate="2022-01-01T00:00:00" endDate="2023-01-01T00:00:00"/>
  </state>
</timelineCacheDefinition>
</file>

<file path=xl/timelines/timeline1.xml><?xml version="1.0" encoding="utf-8"?>
<timelines xmlns="http://schemas.microsoft.com/office/spreadsheetml/2010/11/main" xmlns:mc="http://schemas.openxmlformats.org/markup-compatibility/2006" xmlns:x="http://schemas.openxmlformats.org/spreadsheetml/2006/main" xmlns:xr10="http://schemas.microsoft.com/office/spreadsheetml/2016/revision10" mc:Ignorable="x xr10">
  <timeline name="Mois/Année " xr10:uid="{96240E1E-86C6-4227-875C-6BF3AC41C412}" cache="ChronologieNative_Mois_Année" caption="Mois/Année " showHeader="0" showHorizontalScrollbar="0" level="2" selectionLevel="2" scrollPosition="2022-01-01T00:00:00" style="TimeSlicerStyleLight4"/>
</timelines>
</file>

<file path=xl/timelines/timeline2.xml><?xml version="1.0" encoding="utf-8"?>
<timelines xmlns="http://schemas.microsoft.com/office/spreadsheetml/2010/11/main" xmlns:mc="http://schemas.openxmlformats.org/markup-compatibility/2006" xmlns:x="http://schemas.openxmlformats.org/spreadsheetml/2006/main" xmlns:xr10="http://schemas.microsoft.com/office/spreadsheetml/2016/revision10" mc:Ignorable="x xr10">
  <timeline name="Mois/Année  2" xr10:uid="{22F56B64-380E-4F87-BE8C-120341778D2B}" cache="ChronologieNative_Mois_Année2" caption="Mois/Année " showHeader="0" showHorizontalScrollbar="0" level="2" selectionLevel="2" scrollPosition="2022-01-01T00:00:00" style="TimeSlicerStyleDark2"/>
</timelines>
</file>

<file path=xl/timelines/timeline3.xml><?xml version="1.0" encoding="utf-8"?>
<timelines xmlns="http://schemas.microsoft.com/office/spreadsheetml/2010/11/main" xmlns:mc="http://schemas.openxmlformats.org/markup-compatibility/2006" xmlns:x="http://schemas.openxmlformats.org/spreadsheetml/2006/main" xmlns:xr10="http://schemas.microsoft.com/office/spreadsheetml/2016/revision10" mc:Ignorable="x xr10">
  <timeline name="Mois/Année  1" xr10:uid="{7A23445B-915B-46D4-910D-86525AB035BF}" cache="ChronologieNative_Mois_Année1" caption="Mois/Année " showHeader="0" showHorizontalScrollbar="0" level="2" selectionLevel="2" scrollPosition="2022-01-01T00:00:00"/>
</timelines>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ivotTable" Target="../pivotTables/pivotTable4.xml"/></Relationships>
</file>

<file path=xl/worksheets/_rels/sheet11.xml.rels><?xml version="1.0" encoding="UTF-8" standalone="yes"?>
<Relationships xmlns="http://schemas.openxmlformats.org/package/2006/relationships"><Relationship Id="rId1" Type="http://schemas.openxmlformats.org/officeDocument/2006/relationships/pivotTable" Target="../pivotTables/pivotTable5.xml"/></Relationships>
</file>

<file path=xl/worksheets/_rels/sheet12.xml.rels><?xml version="1.0" encoding="UTF-8" standalone="yes"?>
<Relationships xmlns="http://schemas.openxmlformats.org/package/2006/relationships"><Relationship Id="rId1" Type="http://schemas.openxmlformats.org/officeDocument/2006/relationships/pivotTable" Target="../pivotTables/pivotTable6.xml"/></Relationships>
</file>

<file path=xl/worksheets/_rels/sheet13.xml.rels><?xml version="1.0" encoding="UTF-8" standalone="yes"?>
<Relationships xmlns="http://schemas.openxmlformats.org/package/2006/relationships"><Relationship Id="rId1" Type="http://schemas.openxmlformats.org/officeDocument/2006/relationships/pivotTable" Target="../pivotTables/pivotTable7.xml"/></Relationships>
</file>

<file path=xl/worksheets/_rels/sheet14.xml.rels><?xml version="1.0" encoding="UTF-8" standalone="yes"?>
<Relationships xmlns="http://schemas.openxmlformats.org/package/2006/relationships"><Relationship Id="rId3" Type="http://schemas.openxmlformats.org/officeDocument/2006/relationships/pivotTable" Target="../pivotTables/pivotTable10.xml"/><Relationship Id="rId2" Type="http://schemas.openxmlformats.org/officeDocument/2006/relationships/pivotTable" Target="../pivotTables/pivotTable9.xml"/><Relationship Id="rId1" Type="http://schemas.openxmlformats.org/officeDocument/2006/relationships/pivotTable" Target="../pivotTables/pivotTable8.xml"/><Relationship Id="rId4"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1" Type="http://schemas.openxmlformats.org/officeDocument/2006/relationships/pivotTable" Target="../pivotTables/pivotTable11.xml"/></Relationships>
</file>

<file path=xl/worksheets/_rels/sheet16.xml.rels><?xml version="1.0" encoding="UTF-8" standalone="yes"?>
<Relationships xmlns="http://schemas.openxmlformats.org/package/2006/relationships"><Relationship Id="rId1" Type="http://schemas.openxmlformats.org/officeDocument/2006/relationships/pivotTable" Target="../pivotTables/pivotTable12.xml"/></Relationships>
</file>

<file path=xl/worksheets/_rels/sheet17.xml.rels><?xml version="1.0" encoding="UTF-8" standalone="yes"?>
<Relationships xmlns="http://schemas.openxmlformats.org/package/2006/relationships"><Relationship Id="rId1" Type="http://schemas.openxmlformats.org/officeDocument/2006/relationships/pivotTable" Target="../pivotTables/pivotTable13.xml"/></Relationships>
</file>

<file path=xl/worksheets/_rels/sheet18.xml.rels><?xml version="1.0" encoding="UTF-8" standalone="yes"?>
<Relationships xmlns="http://schemas.openxmlformats.org/package/2006/relationships"><Relationship Id="rId1" Type="http://schemas.openxmlformats.org/officeDocument/2006/relationships/pivotTable" Target="../pivotTables/pivotTable14.xml"/></Relationships>
</file>

<file path=xl/worksheets/_rels/sheet19.xml.rels><?xml version="1.0" encoding="UTF-8" standalone="yes"?>
<Relationships xmlns="http://schemas.openxmlformats.org/package/2006/relationships"><Relationship Id="rId3" Type="http://schemas.openxmlformats.org/officeDocument/2006/relationships/pivotTable" Target="../pivotTables/pivotTable17.xml"/><Relationship Id="rId2" Type="http://schemas.openxmlformats.org/officeDocument/2006/relationships/pivotTable" Target="../pivotTables/pivotTable16.xml"/><Relationship Id="rId1" Type="http://schemas.openxmlformats.org/officeDocument/2006/relationships/pivotTable" Target="../pivotTables/pivotTable15.xml"/><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microsoft.com/office/2011/relationships/timeline" Target="../timelines/timeline1.xml"/><Relationship Id="rId2" Type="http://schemas.microsoft.com/office/2007/relationships/slicer" Target="../slicers/slicer1.xml"/><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pivotTable" Target="../pivotTables/pivotTable18.xml"/></Relationships>
</file>

<file path=xl/worksheets/_rels/sheet21.xml.rels><?xml version="1.0" encoding="UTF-8" standalone="yes"?>
<Relationships xmlns="http://schemas.openxmlformats.org/package/2006/relationships"><Relationship Id="rId1" Type="http://schemas.openxmlformats.org/officeDocument/2006/relationships/pivotTable" Target="../pivotTables/pivotTable19.xml"/></Relationships>
</file>

<file path=xl/worksheets/_rels/sheet22.xml.rels><?xml version="1.0" encoding="UTF-8" standalone="yes"?>
<Relationships xmlns="http://schemas.openxmlformats.org/package/2006/relationships"><Relationship Id="rId1" Type="http://schemas.openxmlformats.org/officeDocument/2006/relationships/pivotTable" Target="../pivotTables/pivotTable20.xml"/></Relationships>
</file>

<file path=xl/worksheets/_rels/sheet23.xml.rels><?xml version="1.0" encoding="UTF-8" standalone="yes"?>
<Relationships xmlns="http://schemas.openxmlformats.org/package/2006/relationships"><Relationship Id="rId1" Type="http://schemas.openxmlformats.org/officeDocument/2006/relationships/pivotTable" Target="../pivotTables/pivotTable21.xml"/></Relationships>
</file>

<file path=xl/worksheets/_rels/sheet3.xml.rels><?xml version="1.0" encoding="UTF-8" standalone="yes"?>
<Relationships xmlns="http://schemas.openxmlformats.org/package/2006/relationships"><Relationship Id="rId3" Type="http://schemas.microsoft.com/office/2011/relationships/timeline" Target="../timelines/timeline2.xml"/><Relationship Id="rId2" Type="http://schemas.microsoft.com/office/2007/relationships/slicer" Target="../slicers/slicer2.xml"/><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microsoft.com/office/2011/relationships/timeline" Target="../timelines/timeline3.xml"/><Relationship Id="rId2" Type="http://schemas.microsoft.com/office/2007/relationships/slicer" Target="../slicers/slicer3.xml"/><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5.xml"/><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7.xml"/><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892D0A-80E7-44EF-8CF9-5BE2C7AE1211}">
  <dimension ref="B1:U25"/>
  <sheetViews>
    <sheetView showGridLines="0" tabSelected="1" workbookViewId="0">
      <selection activeCell="I5" sqref="I5"/>
    </sheetView>
  </sheetViews>
  <sheetFormatPr baseColWidth="10" defaultColWidth="0" defaultRowHeight="15" zeroHeight="1" x14ac:dyDescent="0.25"/>
  <cols>
    <col min="1" max="21" width="11.42578125" customWidth="1"/>
    <col min="22" max="16384" width="11.42578125" hidden="1"/>
  </cols>
  <sheetData>
    <row r="1" spans="2:21" x14ac:dyDescent="0.25"/>
    <row r="2" spans="2:21" x14ac:dyDescent="0.25"/>
    <row r="3" spans="2:21" x14ac:dyDescent="0.25"/>
    <row r="4" spans="2:21" ht="275.25" customHeight="1" x14ac:dyDescent="0.25">
      <c r="I4" s="36" t="s">
        <v>92</v>
      </c>
      <c r="J4" s="36"/>
      <c r="K4" s="36"/>
      <c r="L4" s="36"/>
      <c r="M4" s="36"/>
      <c r="N4" s="36"/>
      <c r="O4" s="36"/>
      <c r="P4" s="36"/>
      <c r="Q4" s="36"/>
      <c r="R4" s="36"/>
      <c r="S4" s="36"/>
      <c r="T4" s="36"/>
      <c r="U4" s="36"/>
    </row>
    <row r="5" spans="2:21" x14ac:dyDescent="0.25">
      <c r="J5" s="35"/>
    </row>
    <row r="6" spans="2:21" ht="15.75" customHeight="1" x14ac:dyDescent="0.25"/>
    <row r="7" spans="2:21" hidden="1" x14ac:dyDescent="0.25">
      <c r="B7" s="33"/>
    </row>
    <row r="24" spans="3:3" ht="318.75" hidden="1" x14ac:dyDescent="0.25">
      <c r="C24" s="34" t="s">
        <v>90</v>
      </c>
    </row>
    <row r="25" spans="3:3" ht="51" hidden="1" x14ac:dyDescent="0.25">
      <c r="C25" s="35" t="s">
        <v>91</v>
      </c>
    </row>
  </sheetData>
  <mergeCells count="1">
    <mergeCell ref="I4:U4"/>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818576-0F65-4DD0-BB71-D653DD5D6F22}">
  <sheetPr>
    <tabColor theme="4" tint="0.79998168889431442"/>
  </sheetPr>
  <dimension ref="A1:B4"/>
  <sheetViews>
    <sheetView workbookViewId="0">
      <selection activeCell="C33" sqref="C33"/>
    </sheetView>
  </sheetViews>
  <sheetFormatPr baseColWidth="10" defaultRowHeight="15" x14ac:dyDescent="0.25"/>
  <cols>
    <col min="1" max="1" width="23.85546875" bestFit="1" customWidth="1"/>
    <col min="2" max="2" width="12.5703125" bestFit="1" customWidth="1"/>
    <col min="3" max="4" width="11.85546875" bestFit="1" customWidth="1"/>
    <col min="5" max="40" width="22.28515625" bestFit="1" customWidth="1"/>
    <col min="41" max="41" width="21.85546875" bestFit="1" customWidth="1"/>
    <col min="42" max="42" width="21.42578125" bestFit="1" customWidth="1"/>
    <col min="43" max="48" width="21.85546875" bestFit="1" customWidth="1"/>
    <col min="49" max="49" width="21.42578125" bestFit="1" customWidth="1"/>
    <col min="50" max="50" width="22.42578125" bestFit="1" customWidth="1"/>
    <col min="51" max="51" width="22.85546875" bestFit="1" customWidth="1"/>
    <col min="52" max="60" width="22.42578125" bestFit="1" customWidth="1"/>
  </cols>
  <sheetData>
    <row r="1" spans="1:2" ht="15.75" thickBot="1" x14ac:dyDescent="0.3"/>
    <row r="2" spans="1:2" ht="15.75" thickBot="1" x14ac:dyDescent="0.3">
      <c r="A2" s="16" t="s">
        <v>28</v>
      </c>
    </row>
    <row r="3" spans="1:2" x14ac:dyDescent="0.25">
      <c r="A3" s="7" t="s">
        <v>12</v>
      </c>
    </row>
    <row r="4" spans="1:2" x14ac:dyDescent="0.25">
      <c r="A4">
        <v>2022</v>
      </c>
      <c r="B4" t="s">
        <v>11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510DF2-5567-4049-862A-589F8D1B29A2}">
  <sheetPr>
    <tabColor theme="4" tint="0.79998168889431442"/>
  </sheetPr>
  <dimension ref="A1:B4"/>
  <sheetViews>
    <sheetView workbookViewId="0">
      <selection activeCell="C33" sqref="C33"/>
    </sheetView>
  </sheetViews>
  <sheetFormatPr baseColWidth="10" defaultRowHeight="15" x14ac:dyDescent="0.25"/>
  <cols>
    <col min="1" max="1" width="23.85546875" bestFit="1" customWidth="1"/>
    <col min="2" max="2" width="12.5703125" bestFit="1" customWidth="1"/>
    <col min="3" max="4" width="11.85546875" bestFit="1" customWidth="1"/>
    <col min="5" max="40" width="22.7109375" bestFit="1" customWidth="1"/>
    <col min="41" max="41" width="26.42578125" bestFit="1" customWidth="1"/>
    <col min="42" max="42" width="25.85546875" bestFit="1" customWidth="1"/>
    <col min="43" max="48" width="26.42578125" bestFit="1" customWidth="1"/>
    <col min="49" max="49" width="25.85546875" bestFit="1" customWidth="1"/>
    <col min="50" max="50" width="27" bestFit="1" customWidth="1"/>
    <col min="51" max="51" width="27.42578125" bestFit="1" customWidth="1"/>
    <col min="52" max="60" width="27" bestFit="1" customWidth="1"/>
  </cols>
  <sheetData>
    <row r="1" spans="1:2" ht="15.75" thickBot="1" x14ac:dyDescent="0.3"/>
    <row r="2" spans="1:2" ht="15.75" thickBot="1" x14ac:dyDescent="0.3">
      <c r="A2" s="11" t="s">
        <v>29</v>
      </c>
    </row>
    <row r="3" spans="1:2" x14ac:dyDescent="0.25">
      <c r="A3" s="7" t="s">
        <v>12</v>
      </c>
    </row>
    <row r="4" spans="1:2" x14ac:dyDescent="0.25">
      <c r="A4">
        <v>2022</v>
      </c>
      <c r="B4" t="s">
        <v>11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DBB953-8EA4-40BA-A22B-D7634C7C2F57}">
  <sheetPr>
    <tabColor theme="4" tint="0.79998168889431442"/>
  </sheetPr>
  <dimension ref="A1:A4"/>
  <sheetViews>
    <sheetView topLeftCell="A2" workbookViewId="0">
      <selection activeCell="C33" sqref="C33"/>
    </sheetView>
  </sheetViews>
  <sheetFormatPr baseColWidth="10" defaultRowHeight="15" x14ac:dyDescent="0.25"/>
  <cols>
    <col min="1" max="1" width="21" bestFit="1" customWidth="1"/>
    <col min="2" max="2" width="17.140625" bestFit="1" customWidth="1"/>
    <col min="3" max="3" width="16.7109375" bestFit="1" customWidth="1"/>
    <col min="4" max="9" width="17.140625" bestFit="1" customWidth="1"/>
    <col min="10" max="10" width="16.7109375" bestFit="1" customWidth="1"/>
    <col min="11" max="11" width="17.7109375" bestFit="1" customWidth="1"/>
    <col min="12" max="12" width="18.140625" bestFit="1" customWidth="1"/>
    <col min="13" max="21" width="17.7109375" bestFit="1" customWidth="1"/>
  </cols>
  <sheetData>
    <row r="1" spans="1:1" ht="15.75" thickBot="1" x14ac:dyDescent="0.3"/>
    <row r="2" spans="1:1" ht="15.75" thickBot="1" x14ac:dyDescent="0.3">
      <c r="A2" s="11" t="s">
        <v>30</v>
      </c>
    </row>
    <row r="3" spans="1:1" x14ac:dyDescent="0.25">
      <c r="A3" s="7" t="s">
        <v>10</v>
      </c>
    </row>
    <row r="4" spans="1:1" x14ac:dyDescent="0.25">
      <c r="A4" s="8" t="s">
        <v>11</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5F3D70-BB7B-449E-8831-0A2CC37F66CF}">
  <sheetPr>
    <tabColor theme="4" tint="0.79998168889431442"/>
  </sheetPr>
  <dimension ref="A1:C20"/>
  <sheetViews>
    <sheetView workbookViewId="0">
      <selection activeCell="C33" sqref="C33"/>
    </sheetView>
  </sheetViews>
  <sheetFormatPr baseColWidth="10" defaultRowHeight="15" x14ac:dyDescent="0.25"/>
  <cols>
    <col min="1" max="1" width="17.5703125" bestFit="1" customWidth="1"/>
    <col min="2" max="2" width="7" bestFit="1" customWidth="1"/>
    <col min="3" max="3" width="17.140625" bestFit="1" customWidth="1"/>
  </cols>
  <sheetData>
    <row r="1" spans="1:3" ht="15.75" thickBot="1" x14ac:dyDescent="0.3"/>
    <row r="2" spans="1:3" ht="15.75" thickBot="1" x14ac:dyDescent="0.3">
      <c r="A2" s="11" t="s">
        <v>31</v>
      </c>
    </row>
    <row r="3" spans="1:3" x14ac:dyDescent="0.25">
      <c r="A3" s="25"/>
      <c r="B3" s="26"/>
      <c r="C3" s="27"/>
    </row>
    <row r="4" spans="1:3" x14ac:dyDescent="0.25">
      <c r="A4" s="28"/>
      <c r="B4" s="21"/>
      <c r="C4" s="29"/>
    </row>
    <row r="5" spans="1:3" x14ac:dyDescent="0.25">
      <c r="A5" s="28"/>
      <c r="B5" s="21"/>
      <c r="C5" s="29"/>
    </row>
    <row r="6" spans="1:3" x14ac:dyDescent="0.25">
      <c r="A6" s="28"/>
      <c r="B6" s="21"/>
      <c r="C6" s="29"/>
    </row>
    <row r="7" spans="1:3" x14ac:dyDescent="0.25">
      <c r="A7" s="28"/>
      <c r="B7" s="21"/>
      <c r="C7" s="29"/>
    </row>
    <row r="8" spans="1:3" x14ac:dyDescent="0.25">
      <c r="A8" s="28"/>
      <c r="B8" s="21"/>
      <c r="C8" s="29"/>
    </row>
    <row r="9" spans="1:3" x14ac:dyDescent="0.25">
      <c r="A9" s="28"/>
      <c r="B9" s="21"/>
      <c r="C9" s="29"/>
    </row>
    <row r="10" spans="1:3" x14ac:dyDescent="0.25">
      <c r="A10" s="28"/>
      <c r="B10" s="21"/>
      <c r="C10" s="29"/>
    </row>
    <row r="11" spans="1:3" x14ac:dyDescent="0.25">
      <c r="A11" s="28"/>
      <c r="B11" s="21"/>
      <c r="C11" s="29"/>
    </row>
    <row r="12" spans="1:3" x14ac:dyDescent="0.25">
      <c r="A12" s="28"/>
      <c r="B12" s="21"/>
      <c r="C12" s="29"/>
    </row>
    <row r="13" spans="1:3" x14ac:dyDescent="0.25">
      <c r="A13" s="28"/>
      <c r="B13" s="21"/>
      <c r="C13" s="29"/>
    </row>
    <row r="14" spans="1:3" x14ac:dyDescent="0.25">
      <c r="A14" s="28"/>
      <c r="B14" s="21"/>
      <c r="C14" s="29"/>
    </row>
    <row r="15" spans="1:3" x14ac:dyDescent="0.25">
      <c r="A15" s="28"/>
      <c r="B15" s="21"/>
      <c r="C15" s="29"/>
    </row>
    <row r="16" spans="1:3" x14ac:dyDescent="0.25">
      <c r="A16" s="28"/>
      <c r="B16" s="21"/>
      <c r="C16" s="29"/>
    </row>
    <row r="17" spans="1:3" x14ac:dyDescent="0.25">
      <c r="A17" s="28"/>
      <c r="B17" s="21"/>
      <c r="C17" s="29"/>
    </row>
    <row r="18" spans="1:3" x14ac:dyDescent="0.25">
      <c r="A18" s="28"/>
      <c r="B18" s="21"/>
      <c r="C18" s="29"/>
    </row>
    <row r="19" spans="1:3" x14ac:dyDescent="0.25">
      <c r="A19" s="28"/>
      <c r="B19" s="21"/>
      <c r="C19" s="29"/>
    </row>
    <row r="20" spans="1:3" x14ac:dyDescent="0.25">
      <c r="A20" s="30"/>
      <c r="B20" s="31"/>
      <c r="C20" s="32"/>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7F219A-C332-42FE-BA85-84D92612BEB4}">
  <sheetPr>
    <tabColor theme="5" tint="0.79998168889431442"/>
  </sheetPr>
  <dimension ref="A1:C27"/>
  <sheetViews>
    <sheetView topLeftCell="A19" workbookViewId="0">
      <selection activeCell="C33" sqref="C33"/>
    </sheetView>
  </sheetViews>
  <sheetFormatPr baseColWidth="10" defaultRowHeight="15" x14ac:dyDescent="0.25"/>
  <cols>
    <col min="1" max="1" width="20" bestFit="1" customWidth="1"/>
    <col min="2" max="2" width="23.85546875" bestFit="1" customWidth="1"/>
    <col min="3" max="3" width="12.5703125" bestFit="1" customWidth="1"/>
    <col min="4" max="4" width="11.85546875" bestFit="1" customWidth="1"/>
  </cols>
  <sheetData>
    <row r="1" spans="1:3" ht="15.75" thickBot="1" x14ac:dyDescent="0.3"/>
    <row r="2" spans="1:3" ht="15.75" thickBot="1" x14ac:dyDescent="0.3">
      <c r="A2" s="12" t="s">
        <v>32</v>
      </c>
    </row>
    <row r="3" spans="1:3" x14ac:dyDescent="0.25">
      <c r="A3" s="7" t="s">
        <v>14</v>
      </c>
      <c r="B3" s="7" t="s">
        <v>12</v>
      </c>
    </row>
    <row r="4" spans="1:3" x14ac:dyDescent="0.25">
      <c r="A4" s="7" t="s">
        <v>10</v>
      </c>
      <c r="B4">
        <v>2022</v>
      </c>
      <c r="C4" t="s">
        <v>11</v>
      </c>
    </row>
    <row r="5" spans="1:3" x14ac:dyDescent="0.25">
      <c r="A5" s="8" t="s">
        <v>13</v>
      </c>
      <c r="B5" s="40"/>
      <c r="C5" s="40"/>
    </row>
    <row r="6" spans="1:3" x14ac:dyDescent="0.25">
      <c r="A6" s="8" t="s">
        <v>15</v>
      </c>
      <c r="B6" s="40"/>
      <c r="C6" s="40"/>
    </row>
    <row r="7" spans="1:3" x14ac:dyDescent="0.25">
      <c r="A7" s="8" t="s">
        <v>16</v>
      </c>
      <c r="B7" s="40"/>
      <c r="C7" s="40"/>
    </row>
    <row r="8" spans="1:3" x14ac:dyDescent="0.25">
      <c r="A8" s="8" t="s">
        <v>11</v>
      </c>
      <c r="B8" s="40"/>
      <c r="C8" s="40"/>
    </row>
    <row r="18" spans="1:3" ht="15.75" thickBot="1" x14ac:dyDescent="0.3"/>
    <row r="19" spans="1:3" ht="15.75" thickBot="1" x14ac:dyDescent="0.3">
      <c r="A19" s="12" t="s">
        <v>33</v>
      </c>
    </row>
    <row r="20" spans="1:3" x14ac:dyDescent="0.25">
      <c r="B20" s="7" t="s">
        <v>12</v>
      </c>
    </row>
    <row r="21" spans="1:3" x14ac:dyDescent="0.25">
      <c r="B21">
        <v>2022</v>
      </c>
      <c r="C21" t="s">
        <v>11</v>
      </c>
    </row>
    <row r="22" spans="1:3" x14ac:dyDescent="0.25">
      <c r="A22" t="s">
        <v>14</v>
      </c>
      <c r="B22" s="18"/>
      <c r="C22" s="18"/>
    </row>
    <row r="23" spans="1:3" ht="15.75" thickBot="1" x14ac:dyDescent="0.3"/>
    <row r="24" spans="1:3" ht="15.75" thickBot="1" x14ac:dyDescent="0.3">
      <c r="A24" s="16" t="s">
        <v>34</v>
      </c>
    </row>
    <row r="25" spans="1:3" x14ac:dyDescent="0.25">
      <c r="B25" s="7" t="s">
        <v>12</v>
      </c>
    </row>
    <row r="26" spans="1:3" x14ac:dyDescent="0.25">
      <c r="B26">
        <v>2022</v>
      </c>
      <c r="C26" t="s">
        <v>11</v>
      </c>
    </row>
    <row r="27" spans="1:3" x14ac:dyDescent="0.25">
      <c r="A27" t="s">
        <v>17</v>
      </c>
      <c r="B27" s="10">
        <v>0</v>
      </c>
      <c r="C27" s="10">
        <v>0</v>
      </c>
    </row>
  </sheetData>
  <pageMargins left="0.7" right="0.7" top="0.75" bottom="0.75" header="0.3" footer="0.3"/>
  <pageSetup orientation="portrait" r:id="rId4"/>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23DFB5-5344-4268-93BE-F5E3A0B8129F}">
  <sheetPr>
    <tabColor theme="5" tint="0.79998168889431442"/>
  </sheetPr>
  <dimension ref="A1:B4"/>
  <sheetViews>
    <sheetView workbookViewId="0">
      <selection activeCell="C33" sqref="C33"/>
    </sheetView>
  </sheetViews>
  <sheetFormatPr baseColWidth="10" defaultRowHeight="15" x14ac:dyDescent="0.25"/>
  <cols>
    <col min="1" max="1" width="23.85546875" bestFit="1" customWidth="1"/>
    <col min="2" max="2" width="12.5703125" bestFit="1" customWidth="1"/>
    <col min="3" max="4" width="11.85546875" bestFit="1" customWidth="1"/>
    <col min="5" max="40" width="22.28515625" bestFit="1" customWidth="1"/>
    <col min="41" max="41" width="21.85546875" bestFit="1" customWidth="1"/>
    <col min="42" max="42" width="21.42578125" bestFit="1" customWidth="1"/>
    <col min="43" max="48" width="21.85546875" bestFit="1" customWidth="1"/>
    <col min="49" max="49" width="21.42578125" bestFit="1" customWidth="1"/>
    <col min="50" max="50" width="22.42578125" bestFit="1" customWidth="1"/>
    <col min="51" max="51" width="22.85546875" bestFit="1" customWidth="1"/>
    <col min="52" max="60" width="22.42578125" bestFit="1" customWidth="1"/>
  </cols>
  <sheetData>
    <row r="1" spans="1:2" ht="15.75" thickBot="1" x14ac:dyDescent="0.3"/>
    <row r="2" spans="1:2" ht="15.75" thickBot="1" x14ac:dyDescent="0.3">
      <c r="A2" s="12" t="s">
        <v>35</v>
      </c>
    </row>
    <row r="3" spans="1:2" x14ac:dyDescent="0.25">
      <c r="A3" s="7" t="s">
        <v>12</v>
      </c>
    </row>
    <row r="4" spans="1:2" x14ac:dyDescent="0.25">
      <c r="A4">
        <v>2022</v>
      </c>
      <c r="B4" t="s">
        <v>11</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B2BEA6-AC4B-4ED9-BCBB-9D2D26D20C91}">
  <sheetPr>
    <tabColor theme="5" tint="0.79998168889431442"/>
  </sheetPr>
  <dimension ref="A1:B4"/>
  <sheetViews>
    <sheetView workbookViewId="0">
      <selection activeCell="C33" sqref="C33"/>
    </sheetView>
  </sheetViews>
  <sheetFormatPr baseColWidth="10" defaultRowHeight="15" x14ac:dyDescent="0.25"/>
  <cols>
    <col min="1" max="1" width="23.85546875" bestFit="1" customWidth="1"/>
    <col min="2" max="2" width="12.5703125" bestFit="1" customWidth="1"/>
    <col min="3" max="4" width="11.85546875" bestFit="1" customWidth="1"/>
    <col min="5" max="40" width="22.7109375" bestFit="1" customWidth="1"/>
    <col min="41" max="41" width="26.42578125" bestFit="1" customWidth="1"/>
    <col min="42" max="42" width="25.85546875" bestFit="1" customWidth="1"/>
    <col min="43" max="48" width="26.42578125" bestFit="1" customWidth="1"/>
    <col min="49" max="49" width="25.85546875" bestFit="1" customWidth="1"/>
    <col min="50" max="50" width="27" bestFit="1" customWidth="1"/>
    <col min="51" max="51" width="27.42578125" bestFit="1" customWidth="1"/>
    <col min="52" max="60" width="27" bestFit="1" customWidth="1"/>
  </cols>
  <sheetData>
    <row r="1" spans="1:2" ht="15.75" thickBot="1" x14ac:dyDescent="0.3"/>
    <row r="2" spans="1:2" ht="15.75" thickBot="1" x14ac:dyDescent="0.3">
      <c r="A2" s="12" t="s">
        <v>36</v>
      </c>
    </row>
    <row r="3" spans="1:2" x14ac:dyDescent="0.25">
      <c r="A3" s="7" t="s">
        <v>12</v>
      </c>
    </row>
    <row r="4" spans="1:2" x14ac:dyDescent="0.25">
      <c r="A4">
        <v>2022</v>
      </c>
      <c r="B4" t="s">
        <v>11</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C32BC8-4734-42DC-802D-0DF280DD6B5B}">
  <sheetPr>
    <tabColor theme="5" tint="0.79998168889431442"/>
  </sheetPr>
  <dimension ref="A1:A4"/>
  <sheetViews>
    <sheetView workbookViewId="0">
      <selection activeCell="C33" sqref="C33"/>
    </sheetView>
  </sheetViews>
  <sheetFormatPr baseColWidth="10" defaultRowHeight="15" x14ac:dyDescent="0.25"/>
  <cols>
    <col min="1" max="1" width="21" bestFit="1" customWidth="1"/>
    <col min="2" max="2" width="17.140625" bestFit="1" customWidth="1"/>
    <col min="3" max="3" width="16.7109375" bestFit="1" customWidth="1"/>
    <col min="4" max="9" width="17.140625" bestFit="1" customWidth="1"/>
    <col min="10" max="10" width="16.7109375" bestFit="1" customWidth="1"/>
    <col min="11" max="11" width="17.7109375" bestFit="1" customWidth="1"/>
    <col min="12" max="12" width="18.140625" bestFit="1" customWidth="1"/>
    <col min="13" max="21" width="17.7109375" bestFit="1" customWidth="1"/>
  </cols>
  <sheetData>
    <row r="1" spans="1:1" ht="15.75" thickBot="1" x14ac:dyDescent="0.3"/>
    <row r="2" spans="1:1" ht="15.75" thickBot="1" x14ac:dyDescent="0.3">
      <c r="A2" s="12" t="s">
        <v>37</v>
      </c>
    </row>
    <row r="3" spans="1:1" x14ac:dyDescent="0.25">
      <c r="A3" s="7" t="s">
        <v>10</v>
      </c>
    </row>
    <row r="4" spans="1:1" x14ac:dyDescent="0.25">
      <c r="A4" s="8" t="s">
        <v>11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687363-B5DB-4CA8-B965-192D6AE6BE95}">
  <sheetPr>
    <tabColor theme="5" tint="0.79998168889431442"/>
  </sheetPr>
  <dimension ref="A1:C20"/>
  <sheetViews>
    <sheetView workbookViewId="0">
      <selection activeCell="C33" sqref="C33"/>
    </sheetView>
  </sheetViews>
  <sheetFormatPr baseColWidth="10" defaultRowHeight="15" x14ac:dyDescent="0.25"/>
  <cols>
    <col min="1" max="1" width="17.5703125" bestFit="1" customWidth="1"/>
    <col min="2" max="2" width="6" bestFit="1" customWidth="1"/>
    <col min="3" max="8" width="17.140625" bestFit="1" customWidth="1"/>
    <col min="9" max="9" width="16.7109375" bestFit="1" customWidth="1"/>
    <col min="10" max="10" width="17.7109375" bestFit="1" customWidth="1"/>
    <col min="11" max="11" width="18.140625" bestFit="1" customWidth="1"/>
    <col min="12" max="20" width="17.7109375" bestFit="1" customWidth="1"/>
  </cols>
  <sheetData>
    <row r="1" spans="1:3" ht="15.75" thickBot="1" x14ac:dyDescent="0.3"/>
    <row r="2" spans="1:3" ht="15.75" thickBot="1" x14ac:dyDescent="0.3">
      <c r="A2" s="11" t="s">
        <v>38</v>
      </c>
    </row>
    <row r="3" spans="1:3" x14ac:dyDescent="0.25">
      <c r="A3" s="25"/>
      <c r="B3" s="26"/>
      <c r="C3" s="27"/>
    </row>
    <row r="4" spans="1:3" x14ac:dyDescent="0.25">
      <c r="A4" s="28"/>
      <c r="B4" s="21"/>
      <c r="C4" s="29"/>
    </row>
    <row r="5" spans="1:3" x14ac:dyDescent="0.25">
      <c r="A5" s="28"/>
      <c r="B5" s="21"/>
      <c r="C5" s="29"/>
    </row>
    <row r="6" spans="1:3" x14ac:dyDescent="0.25">
      <c r="A6" s="28"/>
      <c r="B6" s="21"/>
      <c r="C6" s="29"/>
    </row>
    <row r="7" spans="1:3" x14ac:dyDescent="0.25">
      <c r="A7" s="28"/>
      <c r="B7" s="21"/>
      <c r="C7" s="29"/>
    </row>
    <row r="8" spans="1:3" x14ac:dyDescent="0.25">
      <c r="A8" s="28"/>
      <c r="B8" s="21"/>
      <c r="C8" s="29"/>
    </row>
    <row r="9" spans="1:3" x14ac:dyDescent="0.25">
      <c r="A9" s="28"/>
      <c r="B9" s="21"/>
      <c r="C9" s="29"/>
    </row>
    <row r="10" spans="1:3" x14ac:dyDescent="0.25">
      <c r="A10" s="28"/>
      <c r="B10" s="21"/>
      <c r="C10" s="29"/>
    </row>
    <row r="11" spans="1:3" x14ac:dyDescent="0.25">
      <c r="A11" s="28"/>
      <c r="B11" s="21"/>
      <c r="C11" s="29"/>
    </row>
    <row r="12" spans="1:3" x14ac:dyDescent="0.25">
      <c r="A12" s="28"/>
      <c r="B12" s="21"/>
      <c r="C12" s="29"/>
    </row>
    <row r="13" spans="1:3" x14ac:dyDescent="0.25">
      <c r="A13" s="28"/>
      <c r="B13" s="21"/>
      <c r="C13" s="29"/>
    </row>
    <row r="14" spans="1:3" x14ac:dyDescent="0.25">
      <c r="A14" s="28"/>
      <c r="B14" s="21"/>
      <c r="C14" s="29"/>
    </row>
    <row r="15" spans="1:3" x14ac:dyDescent="0.25">
      <c r="A15" s="28"/>
      <c r="B15" s="21"/>
      <c r="C15" s="29"/>
    </row>
    <row r="16" spans="1:3" x14ac:dyDescent="0.25">
      <c r="A16" s="28"/>
      <c r="B16" s="21"/>
      <c r="C16" s="29"/>
    </row>
    <row r="17" spans="1:3" x14ac:dyDescent="0.25">
      <c r="A17" s="28"/>
      <c r="B17" s="21"/>
      <c r="C17" s="29"/>
    </row>
    <row r="18" spans="1:3" x14ac:dyDescent="0.25">
      <c r="A18" s="28"/>
      <c r="B18" s="21"/>
      <c r="C18" s="29"/>
    </row>
    <row r="19" spans="1:3" x14ac:dyDescent="0.25">
      <c r="A19" s="28"/>
      <c r="B19" s="21"/>
      <c r="C19" s="29"/>
    </row>
    <row r="20" spans="1:3" x14ac:dyDescent="0.25">
      <c r="A20" s="30"/>
      <c r="B20" s="31"/>
      <c r="C20" s="32"/>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497731-A35B-4B2A-8038-BB489BD381A4}">
  <sheetPr>
    <tabColor theme="7" tint="0.59999389629810485"/>
  </sheetPr>
  <dimension ref="A1:C27"/>
  <sheetViews>
    <sheetView workbookViewId="0">
      <selection activeCell="C33" sqref="C33"/>
    </sheetView>
  </sheetViews>
  <sheetFormatPr baseColWidth="10" defaultRowHeight="15" x14ac:dyDescent="0.25"/>
  <cols>
    <col min="1" max="1" width="15.28515625" bestFit="1" customWidth="1"/>
    <col min="2" max="2" width="23.85546875" bestFit="1" customWidth="1"/>
    <col min="3" max="3" width="12.5703125" bestFit="1" customWidth="1"/>
    <col min="4" max="4" width="11.85546875" bestFit="1" customWidth="1"/>
    <col min="5" max="5" width="15.140625" bestFit="1" customWidth="1"/>
    <col min="6" max="6" width="22.28515625" bestFit="1" customWidth="1"/>
    <col min="7" max="7" width="19.85546875" bestFit="1" customWidth="1"/>
  </cols>
  <sheetData>
    <row r="1" spans="1:3" ht="15.75" thickBot="1" x14ac:dyDescent="0.3"/>
    <row r="2" spans="1:3" s="1" customFormat="1" ht="15.75" thickBot="1" x14ac:dyDescent="0.3">
      <c r="A2" s="13" t="s">
        <v>18</v>
      </c>
    </row>
    <row r="3" spans="1:3" x14ac:dyDescent="0.25">
      <c r="A3" s="7" t="s">
        <v>14</v>
      </c>
      <c r="B3" s="7" t="s">
        <v>12</v>
      </c>
    </row>
    <row r="4" spans="1:3" x14ac:dyDescent="0.25">
      <c r="A4" s="7" t="s">
        <v>10</v>
      </c>
      <c r="B4">
        <v>2022</v>
      </c>
      <c r="C4" t="s">
        <v>11</v>
      </c>
    </row>
    <row r="5" spans="1:3" x14ac:dyDescent="0.25">
      <c r="A5" s="8" t="s">
        <v>13</v>
      </c>
      <c r="B5" s="40"/>
      <c r="C5" s="40"/>
    </row>
    <row r="6" spans="1:3" x14ac:dyDescent="0.25">
      <c r="A6" s="8" t="s">
        <v>15</v>
      </c>
      <c r="B6" s="40"/>
      <c r="C6" s="40"/>
    </row>
    <row r="7" spans="1:3" x14ac:dyDescent="0.25">
      <c r="A7" s="8" t="s">
        <v>16</v>
      </c>
      <c r="B7" s="40"/>
      <c r="C7" s="40"/>
    </row>
    <row r="8" spans="1:3" x14ac:dyDescent="0.25">
      <c r="A8" s="8" t="s">
        <v>11</v>
      </c>
      <c r="B8" s="40"/>
      <c r="C8" s="40"/>
    </row>
    <row r="18" spans="1:3" ht="15.75" thickBot="1" x14ac:dyDescent="0.3"/>
    <row r="19" spans="1:3" ht="15.75" thickBot="1" x14ac:dyDescent="0.3">
      <c r="A19" s="14" t="s">
        <v>19</v>
      </c>
    </row>
    <row r="20" spans="1:3" x14ac:dyDescent="0.25">
      <c r="B20" s="7" t="s">
        <v>12</v>
      </c>
    </row>
    <row r="21" spans="1:3" x14ac:dyDescent="0.25">
      <c r="B21">
        <v>2022</v>
      </c>
      <c r="C21" t="s">
        <v>11</v>
      </c>
    </row>
    <row r="22" spans="1:3" x14ac:dyDescent="0.25">
      <c r="A22" t="s">
        <v>14</v>
      </c>
      <c r="B22" s="18"/>
      <c r="C22" s="18"/>
    </row>
    <row r="23" spans="1:3" ht="15.75" thickBot="1" x14ac:dyDescent="0.3"/>
    <row r="24" spans="1:3" ht="15.75" thickBot="1" x14ac:dyDescent="0.3">
      <c r="A24" s="14" t="s">
        <v>20</v>
      </c>
    </row>
    <row r="25" spans="1:3" x14ac:dyDescent="0.25">
      <c r="B25" s="7" t="s">
        <v>12</v>
      </c>
    </row>
    <row r="26" spans="1:3" x14ac:dyDescent="0.25">
      <c r="B26">
        <v>2022</v>
      </c>
      <c r="C26" t="s">
        <v>11</v>
      </c>
    </row>
    <row r="27" spans="1:3" x14ac:dyDescent="0.25">
      <c r="A27" t="s">
        <v>17</v>
      </c>
      <c r="B27" s="10">
        <v>0</v>
      </c>
      <c r="C27" s="10">
        <v>0</v>
      </c>
    </row>
  </sheetData>
  <pageMargins left="0.7" right="0.7" top="0.75" bottom="0.75" header="0.3" footer="0.3"/>
  <pageSetup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46C00E-2FD4-4463-A733-23AEF079EE3C}">
  <sheetPr>
    <tabColor theme="7"/>
  </sheetPr>
  <dimension ref="A5:S106"/>
  <sheetViews>
    <sheetView zoomScaleNormal="100" workbookViewId="0">
      <selection activeCell="F40" sqref="F40"/>
    </sheetView>
  </sheetViews>
  <sheetFormatPr baseColWidth="10" defaultColWidth="11.5703125" defaultRowHeight="15" x14ac:dyDescent="0.25"/>
  <cols>
    <col min="1" max="18" width="11.5703125" style="1"/>
    <col min="19" max="19" width="11.5703125" style="2"/>
    <col min="20" max="16384" width="11.5703125" style="1"/>
  </cols>
  <sheetData>
    <row r="5" spans="1:18" x14ac:dyDescent="0.25">
      <c r="A5" s="3"/>
      <c r="B5" s="3"/>
      <c r="C5" s="3"/>
      <c r="D5" s="3"/>
      <c r="E5" s="3"/>
      <c r="F5" s="3"/>
      <c r="G5" s="3"/>
      <c r="H5" s="3"/>
      <c r="I5" s="3"/>
      <c r="J5" s="3"/>
      <c r="K5" s="3"/>
      <c r="L5" s="3"/>
      <c r="M5" s="3"/>
      <c r="N5" s="3"/>
      <c r="O5" s="3"/>
      <c r="P5" s="3"/>
      <c r="Q5" s="3"/>
      <c r="R5" s="3"/>
    </row>
    <row r="6" spans="1:18" x14ac:dyDescent="0.25">
      <c r="A6" s="3"/>
      <c r="B6" s="3"/>
      <c r="C6" s="3"/>
      <c r="D6" s="3"/>
      <c r="E6" s="3"/>
      <c r="F6" s="3"/>
      <c r="G6" s="3"/>
      <c r="H6" s="3"/>
      <c r="I6" s="3"/>
      <c r="J6" s="3"/>
      <c r="K6" s="3"/>
      <c r="L6" s="3"/>
      <c r="M6" s="3"/>
      <c r="N6" s="3"/>
      <c r="O6" s="3"/>
      <c r="P6" s="3"/>
      <c r="Q6" s="3"/>
      <c r="R6" s="3"/>
    </row>
    <row r="7" spans="1:18" x14ac:dyDescent="0.25">
      <c r="A7" s="3"/>
      <c r="B7" s="3"/>
      <c r="C7" s="3"/>
      <c r="D7" s="3"/>
      <c r="E7" s="3"/>
      <c r="F7" s="3"/>
      <c r="G7" s="3"/>
      <c r="H7" s="3"/>
      <c r="I7" s="3"/>
      <c r="J7" s="3"/>
      <c r="K7" s="3"/>
      <c r="L7" s="3"/>
      <c r="M7" s="3"/>
      <c r="N7" s="3"/>
      <c r="O7" s="3"/>
      <c r="P7" s="3"/>
      <c r="Q7" s="3"/>
      <c r="R7" s="3"/>
    </row>
    <row r="13" spans="1:18" x14ac:dyDescent="0.25">
      <c r="A13" s="3"/>
      <c r="B13" s="3"/>
      <c r="C13" s="3"/>
      <c r="D13" s="3"/>
      <c r="E13" s="3"/>
      <c r="F13" s="3"/>
      <c r="G13" s="3"/>
      <c r="H13" s="3"/>
      <c r="I13" s="3"/>
      <c r="J13" s="3"/>
      <c r="K13" s="3"/>
      <c r="L13" s="3"/>
      <c r="M13" s="3"/>
      <c r="N13" s="3"/>
      <c r="O13" s="3"/>
      <c r="P13" s="3"/>
      <c r="Q13" s="3"/>
      <c r="R13" s="3"/>
    </row>
    <row r="39" spans="1:18" x14ac:dyDescent="0.25">
      <c r="A39" s="3"/>
      <c r="B39" s="3"/>
      <c r="C39" s="3"/>
      <c r="D39" s="3"/>
      <c r="E39" s="3"/>
      <c r="F39" s="3"/>
      <c r="G39" s="3"/>
      <c r="H39" s="3"/>
      <c r="I39" s="3"/>
      <c r="J39" s="3"/>
      <c r="K39" s="3"/>
      <c r="L39" s="3"/>
      <c r="M39" s="3"/>
      <c r="N39" s="3"/>
      <c r="O39" s="3"/>
      <c r="P39" s="3"/>
      <c r="Q39" s="3"/>
      <c r="R39" s="3"/>
    </row>
    <row r="65" spans="1:18" x14ac:dyDescent="0.25">
      <c r="A65" s="3"/>
      <c r="B65" s="3"/>
      <c r="C65" s="3"/>
      <c r="D65" s="3"/>
      <c r="E65" s="3"/>
      <c r="F65" s="3"/>
      <c r="G65" s="3"/>
      <c r="H65" s="3"/>
      <c r="I65" s="3"/>
      <c r="J65" s="3"/>
      <c r="K65" s="3"/>
      <c r="L65" s="3"/>
      <c r="M65" s="3"/>
      <c r="N65" s="3"/>
      <c r="O65" s="3"/>
      <c r="P65" s="3"/>
      <c r="Q65" s="3"/>
      <c r="R65" s="3"/>
    </row>
    <row r="73" spans="1:18" x14ac:dyDescent="0.25">
      <c r="A73" s="3"/>
      <c r="B73" s="3"/>
      <c r="C73" s="3"/>
      <c r="D73" s="3"/>
      <c r="E73" s="3"/>
      <c r="F73" s="3"/>
      <c r="G73" s="3"/>
      <c r="H73" s="3"/>
      <c r="I73" s="3"/>
      <c r="J73" s="3"/>
      <c r="K73" s="3"/>
      <c r="L73" s="3"/>
      <c r="M73" s="3"/>
      <c r="N73" s="3"/>
      <c r="O73" s="3"/>
      <c r="P73" s="3"/>
      <c r="Q73" s="3"/>
      <c r="R73" s="3"/>
    </row>
    <row r="99" spans="1:18" x14ac:dyDescent="0.25">
      <c r="A99" s="3"/>
      <c r="B99" s="3"/>
      <c r="C99" s="3"/>
      <c r="D99" s="3"/>
      <c r="E99" s="3"/>
      <c r="F99" s="3"/>
      <c r="G99" s="3"/>
      <c r="H99" s="3"/>
      <c r="I99" s="3"/>
      <c r="J99" s="3"/>
      <c r="K99" s="3"/>
      <c r="L99" s="3"/>
      <c r="M99" s="3"/>
      <c r="N99" s="3"/>
      <c r="O99" s="3"/>
      <c r="P99" s="3"/>
      <c r="Q99" s="3"/>
      <c r="R99" s="3"/>
    </row>
    <row r="106" spans="1:18" x14ac:dyDescent="0.25">
      <c r="A106" s="3"/>
      <c r="B106" s="3"/>
      <c r="C106" s="3"/>
      <c r="D106" s="3"/>
      <c r="E106" s="3"/>
      <c r="F106" s="3"/>
      <c r="G106" s="3"/>
      <c r="H106" s="3"/>
      <c r="I106" s="3"/>
      <c r="J106" s="3"/>
      <c r="K106" s="3"/>
      <c r="L106" s="3"/>
      <c r="M106" s="3"/>
      <c r="N106" s="3"/>
      <c r="O106" s="3"/>
      <c r="P106" s="3"/>
      <c r="Q106" s="3"/>
      <c r="R106" s="3"/>
    </row>
  </sheetData>
  <sheetProtection selectLockedCells="1"/>
  <pageMargins left="0.7" right="0.7" top="0.75" bottom="0.75" header="0.3" footer="0.3"/>
  <drawing r:id="rId1"/>
  <extLst>
    <ext xmlns:x14="http://schemas.microsoft.com/office/spreadsheetml/2009/9/main" uri="{A8765BA9-456A-4dab-B4F3-ACF838C121DE}">
      <x14:slicerList>
        <x14:slicer r:id="rId2"/>
      </x14:slicerList>
    </ext>
    <ext xmlns:x15="http://schemas.microsoft.com/office/spreadsheetml/2010/11/main" uri="{7E03D99C-DC04-49d9-9315-930204A7B6E9}">
      <x15:timelineRefs>
        <x15:timelineRef r:id="rId3"/>
      </x15:timelineRef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4316BB-AC9E-4BAA-9179-7F8227A77BAD}">
  <sheetPr>
    <tabColor theme="7" tint="0.59999389629810485"/>
  </sheetPr>
  <dimension ref="A1:B4"/>
  <sheetViews>
    <sheetView workbookViewId="0">
      <selection activeCell="C33" sqref="C33"/>
    </sheetView>
  </sheetViews>
  <sheetFormatPr baseColWidth="10" defaultRowHeight="15" x14ac:dyDescent="0.25"/>
  <cols>
    <col min="1" max="1" width="23.85546875" bestFit="1" customWidth="1"/>
    <col min="2" max="2" width="12.5703125" bestFit="1" customWidth="1"/>
    <col min="3" max="4" width="11.85546875" bestFit="1" customWidth="1"/>
    <col min="5" max="6" width="22.28515625" bestFit="1" customWidth="1"/>
    <col min="7" max="7" width="21.85546875" bestFit="1" customWidth="1"/>
    <col min="8" max="8" width="21.42578125" bestFit="1" customWidth="1"/>
    <col min="9" max="9" width="21.85546875" bestFit="1" customWidth="1"/>
  </cols>
  <sheetData>
    <row r="1" spans="1:2" ht="15.75" thickBot="1" x14ac:dyDescent="0.3"/>
    <row r="2" spans="1:2" ht="15.75" thickBot="1" x14ac:dyDescent="0.3">
      <c r="A2" s="15" t="s">
        <v>21</v>
      </c>
    </row>
    <row r="3" spans="1:2" x14ac:dyDescent="0.25">
      <c r="A3" s="7" t="s">
        <v>12</v>
      </c>
    </row>
    <row r="4" spans="1:2" x14ac:dyDescent="0.25">
      <c r="A4">
        <v>2022</v>
      </c>
      <c r="B4" t="s">
        <v>11</v>
      </c>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4EFC05-1652-4167-8B40-A5802DC300A6}">
  <sheetPr>
    <tabColor theme="7" tint="0.59999389629810485"/>
  </sheetPr>
  <dimension ref="A1:B4"/>
  <sheetViews>
    <sheetView workbookViewId="0">
      <selection activeCell="C33" sqref="C33"/>
    </sheetView>
  </sheetViews>
  <sheetFormatPr baseColWidth="10" defaultRowHeight="15" x14ac:dyDescent="0.25"/>
  <cols>
    <col min="1" max="1" width="23.85546875" bestFit="1" customWidth="1"/>
    <col min="2" max="2" width="12.5703125" bestFit="1" customWidth="1"/>
    <col min="3" max="4" width="11.85546875" bestFit="1" customWidth="1"/>
    <col min="5" max="6" width="22.28515625" bestFit="1" customWidth="1"/>
    <col min="7" max="7" width="21.85546875" bestFit="1" customWidth="1"/>
    <col min="8" max="8" width="21.42578125" bestFit="1" customWidth="1"/>
    <col min="9" max="9" width="21.85546875" bestFit="1" customWidth="1"/>
  </cols>
  <sheetData>
    <row r="1" spans="1:2" ht="15.75" thickBot="1" x14ac:dyDescent="0.3"/>
    <row r="2" spans="1:2" ht="15.75" thickBot="1" x14ac:dyDescent="0.3">
      <c r="A2" s="14" t="s">
        <v>22</v>
      </c>
    </row>
    <row r="3" spans="1:2" x14ac:dyDescent="0.25">
      <c r="A3" s="7" t="s">
        <v>12</v>
      </c>
    </row>
    <row r="4" spans="1:2" x14ac:dyDescent="0.25">
      <c r="A4">
        <v>2022</v>
      </c>
      <c r="B4" t="s">
        <v>11</v>
      </c>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911C82-BF45-4309-9AE2-337FF2B35DDF}">
  <sheetPr>
    <tabColor theme="7" tint="0.59999389629810485"/>
  </sheetPr>
  <dimension ref="A1:E8"/>
  <sheetViews>
    <sheetView workbookViewId="0">
      <selection activeCell="C33" sqref="C33"/>
    </sheetView>
  </sheetViews>
  <sheetFormatPr baseColWidth="10" defaultRowHeight="15" x14ac:dyDescent="0.25"/>
  <cols>
    <col min="1" max="1" width="21" bestFit="1" customWidth="1"/>
    <col min="2" max="3" width="18.85546875" bestFit="1" customWidth="1"/>
    <col min="4" max="5" width="19.28515625" bestFit="1" customWidth="1"/>
    <col min="6" max="9" width="17.140625" bestFit="1" customWidth="1"/>
    <col min="10" max="10" width="16.7109375" bestFit="1" customWidth="1"/>
    <col min="11" max="11" width="17.7109375" bestFit="1" customWidth="1"/>
    <col min="12" max="12" width="18.140625" bestFit="1" customWidth="1"/>
    <col min="13" max="21" width="17.7109375" bestFit="1" customWidth="1"/>
    <col min="22" max="22" width="14.7109375" bestFit="1" customWidth="1"/>
    <col min="23" max="36" width="22.28515625" bestFit="1" customWidth="1"/>
    <col min="37" max="37" width="21.7109375" bestFit="1" customWidth="1"/>
    <col min="38" max="38" width="21.28515625" bestFit="1" customWidth="1"/>
    <col min="39" max="39" width="21.7109375" bestFit="1" customWidth="1"/>
    <col min="40" max="48" width="17.140625" bestFit="1" customWidth="1"/>
    <col min="49" max="49" width="21.7109375" bestFit="1" customWidth="1"/>
    <col min="50" max="50" width="21.28515625" bestFit="1" customWidth="1"/>
    <col min="51" max="51" width="21.7109375" bestFit="1" customWidth="1"/>
    <col min="52" max="52" width="21.85546875" bestFit="1" customWidth="1"/>
    <col min="53" max="53" width="21.42578125" bestFit="1" customWidth="1"/>
    <col min="54" max="54" width="21.85546875" bestFit="1" customWidth="1"/>
  </cols>
  <sheetData>
    <row r="1" spans="1:5" ht="15.75" thickBot="1" x14ac:dyDescent="0.3"/>
    <row r="2" spans="1:5" ht="15.75" thickBot="1" x14ac:dyDescent="0.3">
      <c r="A2" s="14" t="s">
        <v>23</v>
      </c>
    </row>
    <row r="3" spans="1:5" x14ac:dyDescent="0.25">
      <c r="A3" s="7" t="s">
        <v>10</v>
      </c>
      <c r="B3" t="s">
        <v>85</v>
      </c>
      <c r="C3" t="s">
        <v>86</v>
      </c>
      <c r="D3" t="s">
        <v>87</v>
      </c>
      <c r="E3" t="s">
        <v>88</v>
      </c>
    </row>
    <row r="4" spans="1:5" x14ac:dyDescent="0.25">
      <c r="A4" s="8">
        <v>2022</v>
      </c>
      <c r="B4" s="40"/>
      <c r="C4" s="40"/>
      <c r="D4" s="40"/>
      <c r="E4" s="40"/>
    </row>
    <row r="5" spans="1:5" x14ac:dyDescent="0.25">
      <c r="A5" s="9" t="s">
        <v>13</v>
      </c>
      <c r="B5" s="40"/>
      <c r="C5" s="40"/>
      <c r="D5" s="40"/>
      <c r="E5" s="40"/>
    </row>
    <row r="6" spans="1:5" x14ac:dyDescent="0.25">
      <c r="A6" s="9" t="s">
        <v>15</v>
      </c>
      <c r="B6" s="40"/>
      <c r="C6" s="40"/>
      <c r="D6" s="40"/>
      <c r="E6" s="40"/>
    </row>
    <row r="7" spans="1:5" x14ac:dyDescent="0.25">
      <c r="A7" s="9" t="s">
        <v>16</v>
      </c>
      <c r="B7" s="40"/>
      <c r="C7" s="40"/>
      <c r="D7" s="40"/>
      <c r="E7" s="40"/>
    </row>
    <row r="8" spans="1:5" x14ac:dyDescent="0.25">
      <c r="A8" s="8" t="s">
        <v>11</v>
      </c>
      <c r="B8" s="40"/>
      <c r="C8" s="40"/>
      <c r="D8" s="40"/>
      <c r="E8" s="40"/>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DED4C8-519E-4D1A-8E33-56DEFB86A9F9}">
  <sheetPr>
    <tabColor theme="7" tint="0.59999389629810485"/>
  </sheetPr>
  <dimension ref="A1:B7"/>
  <sheetViews>
    <sheetView workbookViewId="0">
      <selection activeCell="C33" sqref="C33"/>
    </sheetView>
  </sheetViews>
  <sheetFormatPr baseColWidth="10" defaultRowHeight="15" x14ac:dyDescent="0.25"/>
  <cols>
    <col min="1" max="1" width="19.28515625" bestFit="1" customWidth="1"/>
    <col min="2" max="2" width="7" bestFit="1" customWidth="1"/>
    <col min="3" max="3" width="6" bestFit="1" customWidth="1"/>
    <col min="4" max="4" width="11.85546875" bestFit="1" customWidth="1"/>
    <col min="5" max="7" width="5" bestFit="1" customWidth="1"/>
    <col min="8" max="8" width="5.7109375" bestFit="1" customWidth="1"/>
    <col min="9" max="9" width="5" bestFit="1" customWidth="1"/>
    <col min="10" max="10" width="10" bestFit="1" customWidth="1"/>
    <col min="11" max="11" width="7.5703125" bestFit="1" customWidth="1"/>
    <col min="12" max="12" width="9.7109375" bestFit="1" customWidth="1"/>
    <col min="13" max="13" width="9.42578125" bestFit="1" customWidth="1"/>
    <col min="14" max="14" width="9.7109375" bestFit="1" customWidth="1"/>
    <col min="15" max="15" width="7" bestFit="1" customWidth="1"/>
    <col min="16" max="16" width="6.42578125" bestFit="1" customWidth="1"/>
    <col min="17" max="17" width="5.140625" bestFit="1" customWidth="1"/>
    <col min="18" max="18" width="9.7109375" bestFit="1" customWidth="1"/>
    <col min="19" max="19" width="11.85546875" bestFit="1" customWidth="1"/>
    <col min="20" max="36" width="22.28515625" bestFit="1" customWidth="1"/>
    <col min="37" max="37" width="22.140625" bestFit="1" customWidth="1"/>
    <col min="38" max="38" width="21.7109375" bestFit="1" customWidth="1"/>
    <col min="39" max="39" width="22.140625" bestFit="1" customWidth="1"/>
    <col min="40" max="48" width="17.5703125" bestFit="1" customWidth="1"/>
    <col min="49" max="49" width="22.140625" bestFit="1" customWidth="1"/>
    <col min="50" max="50" width="21.7109375" bestFit="1" customWidth="1"/>
    <col min="51" max="51" width="22.140625" bestFit="1" customWidth="1"/>
    <col min="52" max="52" width="22.28515625" bestFit="1" customWidth="1"/>
    <col min="53" max="53" width="21.85546875" bestFit="1" customWidth="1"/>
    <col min="54" max="54" width="22.28515625" bestFit="1" customWidth="1"/>
  </cols>
  <sheetData>
    <row r="1" spans="1:2" ht="15.75" thickBot="1" x14ac:dyDescent="0.3"/>
    <row r="2" spans="1:2" ht="15.75" thickBot="1" x14ac:dyDescent="0.3">
      <c r="A2" s="15" t="s">
        <v>24</v>
      </c>
    </row>
    <row r="3" spans="1:2" x14ac:dyDescent="0.25">
      <c r="A3" s="7" t="s">
        <v>89</v>
      </c>
    </row>
    <row r="4" spans="1:2" x14ac:dyDescent="0.25">
      <c r="A4" s="8" t="s">
        <v>85</v>
      </c>
      <c r="B4" s="40"/>
    </row>
    <row r="5" spans="1:2" x14ac:dyDescent="0.25">
      <c r="A5" s="8" t="s">
        <v>86</v>
      </c>
      <c r="B5" s="40"/>
    </row>
    <row r="6" spans="1:2" x14ac:dyDescent="0.25">
      <c r="A6" s="8" t="s">
        <v>87</v>
      </c>
      <c r="B6" s="40"/>
    </row>
    <row r="7" spans="1:2" x14ac:dyDescent="0.25">
      <c r="A7" s="8" t="s">
        <v>88</v>
      </c>
      <c r="B7" s="40"/>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33914E-4674-4601-98C6-9F2D5A09F8BA}">
  <sheetPr>
    <tabColor theme="5"/>
  </sheetPr>
  <dimension ref="A5:S106"/>
  <sheetViews>
    <sheetView topLeftCell="A5" zoomScale="90" zoomScaleNormal="90" workbookViewId="0">
      <selection activeCell="O40" sqref="O40"/>
    </sheetView>
  </sheetViews>
  <sheetFormatPr baseColWidth="10" defaultColWidth="11.5703125" defaultRowHeight="15" x14ac:dyDescent="0.25"/>
  <cols>
    <col min="1" max="18" width="11.5703125" style="1"/>
    <col min="19" max="19" width="11.5703125" style="2"/>
    <col min="20" max="16384" width="11.5703125" style="1"/>
  </cols>
  <sheetData>
    <row r="5" spans="1:18" x14ac:dyDescent="0.25">
      <c r="A5" s="3"/>
      <c r="B5" s="3"/>
      <c r="C5" s="3"/>
      <c r="D5" s="3"/>
      <c r="E5" s="3"/>
      <c r="F5" s="3"/>
      <c r="G5" s="3"/>
      <c r="H5" s="3"/>
      <c r="I5" s="3"/>
      <c r="J5" s="3"/>
      <c r="K5" s="3"/>
      <c r="L5" s="3"/>
      <c r="M5" s="3"/>
      <c r="N5" s="3"/>
      <c r="O5" s="3"/>
      <c r="P5" s="3"/>
      <c r="Q5" s="3"/>
      <c r="R5" s="3"/>
    </row>
    <row r="6" spans="1:18" x14ac:dyDescent="0.25">
      <c r="A6" s="3"/>
      <c r="B6" s="3"/>
      <c r="C6" s="3"/>
      <c r="D6" s="3"/>
      <c r="E6" s="3"/>
      <c r="F6" s="3"/>
      <c r="G6" s="3"/>
      <c r="H6" s="3"/>
      <c r="I6" s="3"/>
      <c r="J6" s="3"/>
      <c r="K6" s="3"/>
      <c r="L6" s="3"/>
      <c r="M6" s="3"/>
      <c r="N6" s="3"/>
      <c r="O6" s="3"/>
      <c r="P6" s="3"/>
      <c r="Q6" s="3"/>
      <c r="R6" s="3"/>
    </row>
    <row r="7" spans="1:18" x14ac:dyDescent="0.25">
      <c r="A7" s="3"/>
      <c r="B7" s="3"/>
      <c r="C7" s="3"/>
      <c r="D7" s="3"/>
      <c r="E7" s="3"/>
      <c r="F7" s="3"/>
      <c r="G7" s="3"/>
      <c r="H7" s="3"/>
      <c r="I7" s="3"/>
      <c r="J7" s="3"/>
      <c r="K7" s="3"/>
      <c r="L7" s="3"/>
      <c r="M7" s="3"/>
      <c r="N7" s="3"/>
      <c r="O7" s="3"/>
      <c r="P7" s="3"/>
      <c r="Q7" s="3"/>
      <c r="R7" s="3"/>
    </row>
    <row r="13" spans="1:18" x14ac:dyDescent="0.25">
      <c r="A13" s="3"/>
      <c r="B13" s="3"/>
      <c r="C13" s="3"/>
      <c r="D13" s="3"/>
      <c r="E13" s="3"/>
      <c r="F13" s="3"/>
      <c r="G13" s="3"/>
      <c r="H13" s="3"/>
      <c r="I13" s="3"/>
      <c r="J13" s="3"/>
      <c r="K13" s="3"/>
      <c r="L13" s="3"/>
      <c r="M13" s="3"/>
      <c r="N13" s="3"/>
      <c r="O13" s="3"/>
      <c r="P13" s="3"/>
      <c r="Q13" s="3"/>
      <c r="R13" s="3"/>
    </row>
    <row r="39" spans="1:18" x14ac:dyDescent="0.25">
      <c r="A39" s="3"/>
      <c r="B39" s="3"/>
      <c r="C39" s="3"/>
      <c r="D39" s="3"/>
      <c r="E39" s="3"/>
      <c r="F39" s="3"/>
      <c r="G39" s="3"/>
      <c r="H39" s="3"/>
      <c r="I39" s="3"/>
      <c r="J39" s="3"/>
      <c r="K39" s="3"/>
      <c r="L39" s="3"/>
      <c r="M39" s="3"/>
      <c r="N39" s="3"/>
      <c r="O39" s="3"/>
      <c r="P39" s="3"/>
      <c r="Q39" s="3"/>
      <c r="R39" s="3"/>
    </row>
    <row r="65" spans="1:18" x14ac:dyDescent="0.25">
      <c r="A65" s="3"/>
      <c r="B65" s="3"/>
      <c r="C65" s="3"/>
      <c r="D65" s="3"/>
      <c r="E65" s="3"/>
      <c r="F65" s="3"/>
      <c r="G65" s="3"/>
      <c r="H65" s="3"/>
      <c r="I65" s="3"/>
      <c r="J65" s="3"/>
      <c r="K65" s="3"/>
      <c r="L65" s="3"/>
      <c r="M65" s="3"/>
      <c r="N65" s="3"/>
      <c r="O65" s="3"/>
      <c r="P65" s="3"/>
      <c r="Q65" s="3"/>
      <c r="R65" s="3"/>
    </row>
    <row r="73" spans="1:18" x14ac:dyDescent="0.25">
      <c r="A73" s="3"/>
      <c r="B73" s="3"/>
      <c r="C73" s="3"/>
      <c r="D73" s="3"/>
      <c r="E73" s="3"/>
      <c r="F73" s="3"/>
      <c r="G73" s="3"/>
      <c r="H73" s="3"/>
      <c r="I73" s="3"/>
      <c r="J73" s="3"/>
      <c r="K73" s="3"/>
      <c r="L73" s="3"/>
      <c r="M73" s="3"/>
      <c r="N73" s="3"/>
      <c r="O73" s="3"/>
      <c r="P73" s="3"/>
      <c r="Q73" s="3"/>
      <c r="R73" s="3"/>
    </row>
    <row r="106" spans="1:18" x14ac:dyDescent="0.25">
      <c r="A106" s="3"/>
      <c r="B106" s="3"/>
      <c r="C106" s="3"/>
      <c r="D106" s="3"/>
      <c r="E106" s="3"/>
      <c r="F106" s="3"/>
      <c r="G106" s="3"/>
      <c r="H106" s="3"/>
      <c r="I106" s="3"/>
      <c r="J106" s="3"/>
      <c r="K106" s="3"/>
      <c r="L106" s="3"/>
      <c r="M106" s="3"/>
      <c r="N106" s="3"/>
      <c r="O106" s="3"/>
      <c r="P106" s="3"/>
      <c r="Q106" s="3"/>
      <c r="R106" s="3"/>
    </row>
  </sheetData>
  <sheetProtection selectLockedCells="1"/>
  <pageMargins left="0.7" right="0.7" top="0.75" bottom="0.75" header="0.3" footer="0.3"/>
  <drawing r:id="rId1"/>
  <extLst>
    <ext xmlns:x14="http://schemas.microsoft.com/office/spreadsheetml/2009/9/main" uri="{A8765BA9-456A-4dab-B4F3-ACF838C121DE}">
      <x14:slicerList>
        <x14:slicer r:id="rId2"/>
      </x14:slicerList>
    </ext>
    <ext xmlns:x15="http://schemas.microsoft.com/office/spreadsheetml/2010/11/main" uri="{7E03D99C-DC04-49d9-9315-930204A7B6E9}">
      <x15:timelineRefs>
        <x15:timelineRef r:id="rId3"/>
      </x15:timelineRef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51D71C-E4F0-4A79-8096-07CDFE9BE6E8}">
  <sheetPr>
    <tabColor theme="4"/>
  </sheetPr>
  <dimension ref="A5:S106"/>
  <sheetViews>
    <sheetView workbookViewId="0"/>
  </sheetViews>
  <sheetFormatPr baseColWidth="10" defaultColWidth="11.5703125" defaultRowHeight="15" x14ac:dyDescent="0.25"/>
  <cols>
    <col min="1" max="18" width="11.5703125" style="1"/>
    <col min="19" max="19" width="11.5703125" style="2"/>
    <col min="20" max="16384" width="11.5703125" style="1"/>
  </cols>
  <sheetData>
    <row r="5" spans="1:18" x14ac:dyDescent="0.25">
      <c r="A5" s="3"/>
      <c r="B5" s="3"/>
      <c r="C5" s="3"/>
      <c r="D5" s="3"/>
      <c r="E5" s="3"/>
      <c r="F5" s="3"/>
      <c r="G5" s="3"/>
      <c r="H5" s="3"/>
      <c r="I5" s="3"/>
      <c r="J5" s="3"/>
      <c r="K5" s="3"/>
      <c r="L5" s="3"/>
      <c r="M5" s="3"/>
      <c r="N5" s="3"/>
      <c r="O5" s="3"/>
      <c r="P5" s="3"/>
      <c r="Q5" s="3"/>
      <c r="R5" s="3"/>
    </row>
    <row r="6" spans="1:18" x14ac:dyDescent="0.25">
      <c r="A6" s="3"/>
      <c r="B6" s="3"/>
      <c r="C6" s="3"/>
      <c r="D6" s="3"/>
      <c r="E6" s="3"/>
      <c r="F6" s="3"/>
      <c r="G6" s="3"/>
      <c r="H6" s="3"/>
      <c r="I6" s="3"/>
      <c r="J6" s="3"/>
      <c r="K6" s="3"/>
      <c r="L6" s="3"/>
      <c r="M6" s="3"/>
      <c r="N6" s="3"/>
      <c r="O6" s="3"/>
      <c r="P6" s="3"/>
      <c r="Q6" s="3"/>
      <c r="R6" s="3"/>
    </row>
    <row r="7" spans="1:18" x14ac:dyDescent="0.25">
      <c r="A7" s="3"/>
      <c r="B7" s="3"/>
      <c r="C7" s="3"/>
      <c r="D7" s="3"/>
      <c r="E7" s="3"/>
      <c r="F7" s="3"/>
      <c r="G7" s="3"/>
      <c r="H7" s="3"/>
      <c r="I7" s="3"/>
      <c r="J7" s="3"/>
      <c r="K7" s="3"/>
      <c r="L7" s="3"/>
      <c r="M7" s="3"/>
      <c r="N7" s="3"/>
      <c r="O7" s="3"/>
      <c r="P7" s="3"/>
      <c r="Q7" s="3"/>
      <c r="R7" s="3"/>
    </row>
    <row r="13" spans="1:18" x14ac:dyDescent="0.25">
      <c r="A13" s="3"/>
      <c r="B13" s="3"/>
      <c r="C13" s="3"/>
      <c r="D13" s="3"/>
      <c r="E13" s="3"/>
      <c r="F13" s="3"/>
      <c r="G13" s="3"/>
      <c r="H13" s="3"/>
      <c r="I13" s="3"/>
      <c r="J13" s="3"/>
      <c r="K13" s="3"/>
      <c r="L13" s="3"/>
      <c r="M13" s="3"/>
      <c r="N13" s="3"/>
      <c r="O13" s="3"/>
      <c r="P13" s="3"/>
      <c r="Q13" s="3"/>
      <c r="R13" s="3"/>
    </row>
    <row r="38" spans="1:18" x14ac:dyDescent="0.25">
      <c r="A38" s="3"/>
      <c r="B38" s="3"/>
      <c r="C38" s="3"/>
      <c r="D38" s="3"/>
      <c r="E38" s="3"/>
      <c r="F38" s="3"/>
      <c r="G38" s="3"/>
      <c r="H38" s="3"/>
      <c r="I38" s="3"/>
      <c r="J38" s="3"/>
      <c r="K38" s="3"/>
      <c r="L38" s="3"/>
      <c r="M38" s="3"/>
      <c r="N38" s="3"/>
      <c r="O38" s="3"/>
      <c r="P38" s="3"/>
      <c r="Q38" s="3"/>
      <c r="R38" s="3"/>
    </row>
    <row r="65" spans="1:18" x14ac:dyDescent="0.25">
      <c r="A65" s="3"/>
      <c r="B65" s="3"/>
      <c r="C65" s="3"/>
      <c r="D65" s="3"/>
      <c r="E65" s="3"/>
      <c r="F65" s="3"/>
      <c r="G65" s="3"/>
      <c r="H65" s="3"/>
      <c r="I65" s="3"/>
      <c r="J65" s="3"/>
      <c r="K65" s="3"/>
      <c r="L65" s="3"/>
      <c r="M65" s="3"/>
      <c r="N65" s="3"/>
      <c r="O65" s="3"/>
      <c r="P65" s="3"/>
      <c r="Q65" s="3"/>
      <c r="R65" s="3"/>
    </row>
    <row r="73" spans="1:18" x14ac:dyDescent="0.25">
      <c r="A73" s="3"/>
      <c r="B73" s="3"/>
      <c r="C73" s="3"/>
      <c r="D73" s="3"/>
      <c r="E73" s="3"/>
      <c r="F73" s="3"/>
      <c r="G73" s="3"/>
      <c r="H73" s="3"/>
      <c r="I73" s="3"/>
      <c r="J73" s="3"/>
      <c r="K73" s="3"/>
      <c r="L73" s="3"/>
      <c r="M73" s="3"/>
      <c r="N73" s="3"/>
      <c r="O73" s="3"/>
      <c r="P73" s="3"/>
      <c r="Q73" s="3"/>
      <c r="R73" s="3"/>
    </row>
    <row r="106" spans="1:18" x14ac:dyDescent="0.25">
      <c r="A106" s="3"/>
      <c r="B106" s="3"/>
      <c r="C106" s="3"/>
      <c r="D106" s="3"/>
      <c r="E106" s="3"/>
      <c r="F106" s="3"/>
      <c r="G106" s="3"/>
      <c r="H106" s="3"/>
      <c r="I106" s="3"/>
      <c r="J106" s="3"/>
      <c r="K106" s="3"/>
      <c r="L106" s="3"/>
      <c r="M106" s="3"/>
      <c r="N106" s="3"/>
      <c r="O106" s="3"/>
      <c r="P106" s="3"/>
      <c r="Q106" s="3"/>
      <c r="R106" s="3"/>
    </row>
  </sheetData>
  <sheetProtection selectLockedCells="1"/>
  <pageMargins left="0.7" right="0.7" top="0.75" bottom="0.75" header="0.3" footer="0.3"/>
  <drawing r:id="rId1"/>
  <extLst>
    <ext xmlns:x14="http://schemas.microsoft.com/office/spreadsheetml/2009/9/main" uri="{A8765BA9-456A-4dab-B4F3-ACF838C121DE}">
      <x14:slicerList>
        <x14:slicer r:id="rId2"/>
      </x14:slicerList>
    </ext>
    <ext xmlns:x15="http://schemas.microsoft.com/office/spreadsheetml/2010/11/main" uri="{7E03D99C-DC04-49d9-9315-930204A7B6E9}">
      <x15:timelineRefs>
        <x15:timelineRef r:id="rId3"/>
      </x15:timelineRef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93FC8-2764-4C5A-A3C1-BA0C5BCC2B20}">
  <sheetPr>
    <tabColor theme="7"/>
  </sheetPr>
  <dimension ref="A1:XFD1048576"/>
  <sheetViews>
    <sheetView topLeftCell="U1" workbookViewId="0">
      <selection activeCell="W23" sqref="W23"/>
    </sheetView>
  </sheetViews>
  <sheetFormatPr baseColWidth="10" defaultColWidth="11.5703125" defaultRowHeight="15" x14ac:dyDescent="0.25"/>
  <cols>
    <col min="1" max="1" width="19.28515625" style="1" customWidth="1"/>
    <col min="2" max="2" width="35.7109375" style="23" customWidth="1"/>
    <col min="3" max="22" width="30.7109375" style="23" customWidth="1"/>
    <col min="23" max="23" width="30.7109375" style="1" customWidth="1"/>
    <col min="24" max="46" width="30.7109375" style="1" hidden="1" customWidth="1"/>
    <col min="47" max="16384" width="11.5703125" style="1"/>
  </cols>
  <sheetData>
    <row r="1" spans="1:46" x14ac:dyDescent="0.25">
      <c r="B1" s="1"/>
      <c r="C1" s="1"/>
      <c r="D1" s="1"/>
      <c r="E1" s="1"/>
      <c r="F1" s="1"/>
      <c r="G1" s="1"/>
      <c r="H1" s="1"/>
      <c r="I1" s="1"/>
      <c r="J1" s="1"/>
      <c r="K1" s="1"/>
      <c r="L1" s="1"/>
      <c r="M1" s="1"/>
      <c r="N1" s="1"/>
      <c r="O1" s="1"/>
      <c r="P1" s="1"/>
      <c r="Q1" s="1"/>
      <c r="R1" s="1"/>
      <c r="S1" s="1"/>
      <c r="T1" s="1"/>
      <c r="U1" s="1"/>
      <c r="V1" s="1"/>
    </row>
    <row r="2" spans="1:46" x14ac:dyDescent="0.25">
      <c r="B2" s="1"/>
      <c r="C2" s="1"/>
      <c r="D2" s="1"/>
      <c r="E2" s="1"/>
      <c r="F2" s="1"/>
      <c r="G2" s="1"/>
      <c r="H2" s="1"/>
      <c r="I2" s="1"/>
      <c r="J2" s="1"/>
      <c r="K2" s="1"/>
      <c r="L2" s="1"/>
      <c r="M2" s="1"/>
      <c r="N2" s="1"/>
      <c r="O2" s="1"/>
      <c r="P2" s="1"/>
      <c r="Q2" s="1"/>
      <c r="R2" s="1"/>
      <c r="S2" s="1"/>
      <c r="T2" s="1"/>
      <c r="U2" s="1"/>
      <c r="V2" s="1"/>
    </row>
    <row r="3" spans="1:46" x14ac:dyDescent="0.25">
      <c r="B3" s="1"/>
      <c r="C3" s="1"/>
      <c r="D3" s="1"/>
      <c r="E3" s="1"/>
      <c r="F3" s="1"/>
      <c r="G3" s="1"/>
      <c r="H3" s="1"/>
      <c r="I3" s="1"/>
      <c r="J3" s="1"/>
      <c r="K3" s="1"/>
      <c r="L3" s="1"/>
      <c r="M3" s="1"/>
      <c r="N3" s="1"/>
      <c r="O3" s="1"/>
      <c r="P3" s="1"/>
      <c r="Q3" s="1"/>
      <c r="R3" s="1"/>
      <c r="S3" s="1"/>
      <c r="T3" s="1"/>
      <c r="U3" s="1"/>
      <c r="V3" s="1"/>
    </row>
    <row r="4" spans="1:46" x14ac:dyDescent="0.25">
      <c r="B4" s="1"/>
      <c r="C4" s="1"/>
      <c r="D4" s="1"/>
      <c r="E4" s="1"/>
      <c r="F4" s="1"/>
      <c r="G4" s="1"/>
      <c r="H4" s="1"/>
      <c r="I4" s="1"/>
      <c r="J4" s="1"/>
      <c r="K4" s="1"/>
      <c r="L4" s="1"/>
      <c r="M4" s="1"/>
      <c r="N4" s="1"/>
      <c r="O4" s="1"/>
      <c r="P4" s="1"/>
      <c r="Q4" s="1"/>
      <c r="R4" s="1"/>
      <c r="S4" s="1"/>
      <c r="T4" s="1"/>
      <c r="U4" s="1"/>
      <c r="V4" s="1"/>
    </row>
    <row r="5" spans="1:46" s="3" customFormat="1" x14ac:dyDescent="0.25"/>
    <row r="6" spans="1:46" s="3" customFormat="1" x14ac:dyDescent="0.25"/>
    <row r="7" spans="1:46" s="3" customFormat="1" x14ac:dyDescent="0.25"/>
    <row r="8" spans="1:46" x14ac:dyDescent="0.25">
      <c r="B8" s="1"/>
      <c r="C8" s="1"/>
      <c r="D8" s="1"/>
      <c r="E8" s="1"/>
      <c r="F8" s="1"/>
      <c r="G8" s="1"/>
      <c r="H8" s="1"/>
      <c r="I8" s="1"/>
      <c r="J8" s="1"/>
      <c r="K8" s="1"/>
      <c r="L8" s="1"/>
      <c r="M8" s="1"/>
      <c r="N8" s="1"/>
      <c r="O8" s="1"/>
      <c r="P8" s="1"/>
      <c r="Q8" s="1"/>
      <c r="R8" s="1"/>
      <c r="S8" s="1"/>
      <c r="T8" s="1"/>
      <c r="U8" s="1"/>
      <c r="V8" s="1"/>
    </row>
    <row r="9" spans="1:46" x14ac:dyDescent="0.25">
      <c r="B9" s="1"/>
      <c r="C9" s="1"/>
      <c r="D9" s="1"/>
      <c r="E9" s="1"/>
      <c r="F9" s="1"/>
      <c r="G9" s="1"/>
      <c r="H9" s="1"/>
      <c r="I9" s="1"/>
      <c r="J9" s="1"/>
      <c r="K9" s="1"/>
      <c r="L9" s="1"/>
      <c r="M9" s="1"/>
      <c r="N9" s="1"/>
      <c r="O9" s="1"/>
      <c r="P9" s="1"/>
      <c r="Q9" s="1"/>
      <c r="R9" s="1"/>
      <c r="S9" s="1"/>
      <c r="T9" s="1"/>
      <c r="U9" s="1"/>
      <c r="V9" s="1"/>
    </row>
    <row r="10" spans="1:46" x14ac:dyDescent="0.25">
      <c r="B10" s="1"/>
      <c r="C10" s="1"/>
      <c r="D10" s="1"/>
      <c r="E10" s="1"/>
      <c r="F10" s="1"/>
      <c r="G10" s="1"/>
      <c r="H10" s="1"/>
      <c r="I10" s="1"/>
      <c r="J10" s="1"/>
      <c r="K10" s="1"/>
      <c r="L10" s="1"/>
      <c r="M10" s="1"/>
      <c r="N10" s="1"/>
      <c r="O10" s="1"/>
      <c r="P10" s="1"/>
      <c r="Q10" s="1"/>
      <c r="R10" s="1"/>
      <c r="S10" s="1"/>
      <c r="T10" s="1"/>
      <c r="U10" s="1"/>
      <c r="V10" s="1"/>
    </row>
    <row r="11" spans="1:46" x14ac:dyDescent="0.25">
      <c r="B11" s="1"/>
      <c r="C11" s="1"/>
      <c r="D11" s="1"/>
      <c r="E11" s="1"/>
      <c r="F11" s="1"/>
      <c r="G11" s="1"/>
      <c r="H11" s="1"/>
      <c r="I11" s="1"/>
      <c r="J11" s="1"/>
      <c r="K11" s="1"/>
      <c r="L11" s="1"/>
      <c r="M11" s="1"/>
      <c r="N11" s="1"/>
      <c r="O11" s="1"/>
      <c r="P11" s="1"/>
      <c r="Q11" s="1"/>
      <c r="R11" s="1"/>
      <c r="S11" s="1"/>
      <c r="T11" s="1"/>
      <c r="U11" s="1"/>
      <c r="V11" s="1"/>
    </row>
    <row r="12" spans="1:46" x14ac:dyDescent="0.25">
      <c r="B12" s="1"/>
      <c r="C12" s="1"/>
      <c r="D12" s="1"/>
      <c r="E12" s="1"/>
      <c r="F12" s="1"/>
      <c r="G12" s="1"/>
      <c r="H12" s="1"/>
      <c r="I12" s="1"/>
      <c r="J12" s="1"/>
      <c r="K12" s="1"/>
      <c r="L12" s="1"/>
      <c r="M12" s="1"/>
      <c r="N12" s="1"/>
      <c r="O12" s="1"/>
      <c r="P12" s="1"/>
      <c r="Q12" s="1"/>
      <c r="R12" s="1"/>
      <c r="S12" s="1"/>
      <c r="T12" s="1"/>
      <c r="U12" s="1"/>
      <c r="V12" s="1"/>
    </row>
    <row r="13" spans="1:46" s="3" customFormat="1" x14ac:dyDescent="0.25"/>
    <row r="14" spans="1:46" x14ac:dyDescent="0.25">
      <c r="B14" s="1"/>
      <c r="C14" s="1"/>
      <c r="D14" s="1"/>
      <c r="E14" s="1"/>
      <c r="F14" s="1"/>
      <c r="G14" s="1"/>
      <c r="H14" s="1"/>
      <c r="I14" s="1"/>
      <c r="J14" s="1"/>
      <c r="K14" s="1"/>
      <c r="L14" s="1"/>
      <c r="M14" s="1"/>
      <c r="N14" s="1"/>
      <c r="O14" s="1"/>
      <c r="P14" s="1"/>
      <c r="Q14" s="1"/>
      <c r="R14" s="1"/>
      <c r="S14" s="1"/>
      <c r="T14" s="1"/>
      <c r="U14" s="1"/>
      <c r="V14" s="1"/>
    </row>
    <row r="15" spans="1:46" x14ac:dyDescent="0.25">
      <c r="B15" s="1"/>
      <c r="C15" s="1"/>
      <c r="D15" s="1"/>
      <c r="E15" s="1"/>
      <c r="F15" s="1"/>
      <c r="G15" s="1"/>
      <c r="H15" s="1"/>
      <c r="I15" s="1"/>
      <c r="J15" s="1"/>
      <c r="K15" s="1"/>
      <c r="L15" s="1"/>
      <c r="M15" s="1"/>
      <c r="N15" s="1"/>
      <c r="O15" s="1"/>
      <c r="P15" s="1"/>
      <c r="Q15" s="1"/>
      <c r="R15" s="1"/>
      <c r="S15" s="1"/>
      <c r="T15" s="1"/>
      <c r="U15" s="1"/>
      <c r="V15" s="1"/>
      <c r="X15" s="1" t="str">
        <f>Tableau_donnees_elec[[#Headers],[Poste '[1']]]</f>
        <v>Poste [1]</v>
      </c>
      <c r="Y15" s="1" t="str">
        <f>Tableau_donnees_elec[[#Headers],[Poste '[2']]]</f>
        <v>Poste [2]</v>
      </c>
      <c r="Z15" s="1" t="str">
        <f>Tableau_donnees_elec[[#Headers],[Poste '[3'] ]]</f>
        <v xml:space="preserve">Poste [3] </v>
      </c>
      <c r="AA15" s="1" t="str">
        <f>Tableau_donnees_elec[[#Headers],[Poste '[4'] ]]</f>
        <v xml:space="preserve">Poste [4] </v>
      </c>
      <c r="AB15" s="1" t="str">
        <f>Tableau_donnees_elec[[#Headers],[Poste '[5']]]</f>
        <v>Poste [5]</v>
      </c>
      <c r="AC15" s="1" t="str">
        <f>Tableau_donnees_elec[[#Headers],[Poste '[6']]]</f>
        <v>Poste [6]</v>
      </c>
      <c r="AD15" s="1" t="str">
        <f>Tableau_donnees_elec[[#Headers],[Poste '[7'] ]]</f>
        <v xml:space="preserve">Poste [7] </v>
      </c>
      <c r="AE15" s="1" t="str">
        <f>Tableau_donnees_elec[[#Headers],[Poste '[8']]]</f>
        <v>Poste [8]</v>
      </c>
      <c r="AF15" s="1" t="str">
        <f>Tableau_donnees_elec[[#Headers],[Poste '[9']]]</f>
        <v>Poste [9]</v>
      </c>
      <c r="AG15" s="1" t="str">
        <f>Tableau_donnees_elec[[#Headers],[Poste '[10']]]</f>
        <v>Poste [10]</v>
      </c>
      <c r="AH15" s="1" t="str">
        <f>Tableau_donnees_elec[[#Headers],[Poste '[11']]]</f>
        <v>Poste [11]</v>
      </c>
      <c r="AI15" s="1" t="str">
        <f>Tableau_donnees_elec[[#Headers],[Poste '[12']]]</f>
        <v>Poste [12]</v>
      </c>
      <c r="AJ15" s="1" t="str">
        <f>Tableau_donnees_elec[[#Headers],[Poste '[13']]]</f>
        <v>Poste [13]</v>
      </c>
      <c r="AK15" s="1" t="str">
        <f>Tableau_donnees_elec[[#Headers],[Poste '[14']]]</f>
        <v>Poste [14]</v>
      </c>
      <c r="AL15" s="1" t="str">
        <f>Tableau_donnees_elec[[#Headers],[Poste '[15']]]</f>
        <v>Poste [15]</v>
      </c>
      <c r="AM15" s="1" t="str">
        <f>Tableau_donnees_elec[[#Headers],[Poste '[16']]]</f>
        <v>Poste [16]</v>
      </c>
      <c r="AN15" s="1" t="str">
        <f>Tableau_donnees_elec[[#Headers],[Poste '[17']]]</f>
        <v>Poste [17]</v>
      </c>
      <c r="AO15" s="1" t="str">
        <f>Tableau_donnees_elec[[#Headers],[Poste '[18']]]</f>
        <v>Poste [18]</v>
      </c>
      <c r="AP15" s="1" t="str">
        <f>Tableau_donnees_elec[[#Headers],[Poste '[19']]]</f>
        <v>Poste [19]</v>
      </c>
      <c r="AQ15" s="1" t="str">
        <f>Tableau_donnees_elec[[#Headers],[Poste '[20']]]</f>
        <v>Poste [20]</v>
      </c>
    </row>
    <row r="16" spans="1:46" s="4" customFormat="1" x14ac:dyDescent="0.25">
      <c r="A16" s="5" t="s">
        <v>1</v>
      </c>
      <c r="B16" s="5" t="s">
        <v>0</v>
      </c>
      <c r="C16" s="5" t="s">
        <v>39</v>
      </c>
      <c r="D16" s="5" t="s">
        <v>40</v>
      </c>
      <c r="E16" s="5" t="s">
        <v>41</v>
      </c>
      <c r="F16" s="5" t="s">
        <v>42</v>
      </c>
      <c r="G16" s="5" t="s">
        <v>43</v>
      </c>
      <c r="H16" s="5" t="s">
        <v>44</v>
      </c>
      <c r="I16" s="5" t="s">
        <v>45</v>
      </c>
      <c r="J16" s="5" t="s">
        <v>46</v>
      </c>
      <c r="K16" s="5" t="s">
        <v>47</v>
      </c>
      <c r="L16" s="5" t="s">
        <v>48</v>
      </c>
      <c r="M16" s="5" t="s">
        <v>52</v>
      </c>
      <c r="N16" s="5" t="s">
        <v>49</v>
      </c>
      <c r="O16" s="5" t="s">
        <v>50</v>
      </c>
      <c r="P16" s="5" t="s">
        <v>51</v>
      </c>
      <c r="Q16" s="5" t="s">
        <v>53</v>
      </c>
      <c r="R16" s="5" t="s">
        <v>54</v>
      </c>
      <c r="S16" s="5" t="s">
        <v>55</v>
      </c>
      <c r="T16" s="5" t="s">
        <v>56</v>
      </c>
      <c r="U16" s="5" t="s">
        <v>57</v>
      </c>
      <c r="V16" s="5" t="s">
        <v>58</v>
      </c>
      <c r="W16" s="5" t="s">
        <v>2</v>
      </c>
      <c r="X16" s="5" t="s">
        <v>59</v>
      </c>
      <c r="Y16" s="5" t="s">
        <v>60</v>
      </c>
      <c r="Z16" s="5" t="s">
        <v>61</v>
      </c>
      <c r="AA16" s="5" t="s">
        <v>62</v>
      </c>
      <c r="AB16" s="5" t="s">
        <v>63</v>
      </c>
      <c r="AC16" s="5" t="s">
        <v>64</v>
      </c>
      <c r="AD16" s="5" t="s">
        <v>65</v>
      </c>
      <c r="AE16" s="5" t="s">
        <v>66</v>
      </c>
      <c r="AF16" s="5" t="s">
        <v>67</v>
      </c>
      <c r="AG16" s="5" t="s">
        <v>68</v>
      </c>
      <c r="AH16" s="5" t="s">
        <v>69</v>
      </c>
      <c r="AI16" s="5" t="s">
        <v>70</v>
      </c>
      <c r="AJ16" s="5" t="s">
        <v>71</v>
      </c>
      <c r="AK16" s="5" t="s">
        <v>72</v>
      </c>
      <c r="AL16" s="5" t="s">
        <v>73</v>
      </c>
      <c r="AM16" s="5" t="s">
        <v>74</v>
      </c>
      <c r="AN16" s="5" t="s">
        <v>75</v>
      </c>
      <c r="AO16" s="5" t="s">
        <v>76</v>
      </c>
      <c r="AP16" s="5" t="s">
        <v>77</v>
      </c>
      <c r="AQ16" s="5" t="s">
        <v>78</v>
      </c>
      <c r="AR16" s="5" t="s">
        <v>5</v>
      </c>
      <c r="AS16" s="5" t="s">
        <v>3</v>
      </c>
      <c r="AT16" s="5" t="s">
        <v>4</v>
      </c>
    </row>
    <row r="17" spans="1:46" x14ac:dyDescent="0.25">
      <c r="A17" s="6">
        <v>44562</v>
      </c>
      <c r="B17" s="22"/>
      <c r="C17" s="22"/>
      <c r="D17" s="22"/>
      <c r="E17" s="22"/>
      <c r="F17" s="22"/>
      <c r="G17" s="22"/>
      <c r="H17" s="22"/>
      <c r="I17" s="22"/>
      <c r="J17" s="22"/>
      <c r="K17" s="22"/>
      <c r="L17" s="22"/>
      <c r="M17" s="22"/>
      <c r="N17" s="22"/>
      <c r="O17" s="22"/>
      <c r="P17" s="22"/>
      <c r="Q17" s="22"/>
      <c r="R17" s="22"/>
      <c r="S17" s="22"/>
      <c r="T17" s="22"/>
      <c r="U17" s="22"/>
      <c r="V17" s="22"/>
      <c r="W17"/>
      <c r="X17">
        <f>VLOOKUP(Tableau_donnees_elec[[#This Row],[ANNÉE]],Tableau6[],2,FALSE)*Tableau_donnees_elec[[#This Row],[Poste '[1']]]</f>
        <v>0</v>
      </c>
      <c r="Y17">
        <f>VLOOKUP(Tableau_donnees_elec[[#This Row],[ANNÉE]],Tableau6[],2,FALSE)*Tableau_donnees_elec[[#This Row],[Poste '[2']]]</f>
        <v>0</v>
      </c>
      <c r="Z17">
        <f>VLOOKUP(Tableau_donnees_elec[[#This Row],[ANNÉE]],Tableau6[],2,FALSE)*Tableau_donnees_elec[[#This Row],[Poste '[3'] ]]</f>
        <v>0</v>
      </c>
      <c r="AA17">
        <f>VLOOKUP(Tableau_donnees_elec[[#This Row],[ANNÉE]],Tableau6[],2,FALSE)*Tableau_donnees_elec[[#This Row],[Poste '[4'] ]]</f>
        <v>0</v>
      </c>
      <c r="AB17">
        <f>VLOOKUP(Tableau_donnees_elec[[#This Row],[ANNÉE]],Tableau6[],2,FALSE)*Tableau_donnees_elec[[#This Row],[Poste '[4'] ]]</f>
        <v>0</v>
      </c>
      <c r="AC17">
        <f>VLOOKUP(Tableau_donnees_elec[[#This Row],[ANNÉE]],Tableau6[],2,FALSE)*Tableau_donnees_elec[[#This Row],[Poste '[6']]]</f>
        <v>0</v>
      </c>
      <c r="AD17">
        <f>VLOOKUP(Tableau_donnees_elec[[#This Row],[ANNÉE]],Tableau6[],2,FALSE)*Tableau_donnees_elec[[#This Row],[Poste '[7'] ]]</f>
        <v>0</v>
      </c>
      <c r="AE17">
        <f>VLOOKUP(Tableau_donnees_elec[[#This Row],[ANNÉE]],Tableau6[],2,FALSE)*Tableau_donnees_elec[[#This Row],[Poste '[8']]]</f>
        <v>0</v>
      </c>
      <c r="AF17">
        <f>VLOOKUP(Tableau_donnees_elec[[#This Row],[ANNÉE]],Tableau6[],2,FALSE)*Tableau_donnees_elec[[#This Row],[Poste '[9']]]</f>
        <v>0</v>
      </c>
      <c r="AG17">
        <f>VLOOKUP(Tableau_donnees_elec[[#This Row],[ANNÉE]],Tableau6[],2,FALSE)*Tableau_donnees_elec[[#This Row],[Poste '[10']]]</f>
        <v>0</v>
      </c>
      <c r="AH17">
        <f>VLOOKUP(Tableau_donnees_elec[[#This Row],[ANNÉE]],Tableau6[],2,FALSE)*Tableau_donnees_elec[[#This Row],[Poste '[11']]]</f>
        <v>0</v>
      </c>
      <c r="AI17">
        <f>VLOOKUP(Tableau_donnees_elec[[#This Row],[ANNÉE]],Tableau6[],2,FALSE)*Tableau_donnees_elec[[#This Row],[Poste '[12']]]</f>
        <v>0</v>
      </c>
      <c r="AJ17">
        <f>VLOOKUP(Tableau_donnees_elec[[#This Row],[ANNÉE]],Tableau6[],2,FALSE)*Tableau_donnees_elec[[#This Row],[Poste '[13']]]</f>
        <v>0</v>
      </c>
      <c r="AK17">
        <f>VLOOKUP(Tableau_donnees_elec[[#This Row],[ANNÉE]],Tableau6[],2,FALSE)*Tableau_donnees_elec[[#This Row],[Poste '[14']]]</f>
        <v>0</v>
      </c>
      <c r="AL17">
        <f>VLOOKUP(Tableau_donnees_elec[[#This Row],[ANNÉE]],Tableau6[],2,FALSE)*Tableau_donnees_elec[[#This Row],[Poste '[15']]]</f>
        <v>0</v>
      </c>
      <c r="AM17">
        <f>VLOOKUP(Tableau_donnees_elec[[#This Row],[ANNÉE]],Tableau6[],2,FALSE)*Tableau_donnees_elec[[#This Row],[Poste '[16']]]</f>
        <v>0</v>
      </c>
      <c r="AN17">
        <f>VLOOKUP(Tableau_donnees_elec[[#This Row],[ANNÉE]],Tableau6[],2,FALSE)*Tableau_donnees_elec[[#This Row],[Poste '[17']]]</f>
        <v>0</v>
      </c>
      <c r="AO17">
        <f>VLOOKUP(Tableau_donnees_elec[[#This Row],[ANNÉE]],Tableau6[],2,FALSE)*Tableau_donnees_elec[[#This Row],[Poste '[18']]]</f>
        <v>0</v>
      </c>
      <c r="AP17">
        <f>VLOOKUP(Tableau_donnees_elec[[#This Row],[ANNÉE]],Tableau6[],2,FALSE)*Tableau_donnees_elec[[#This Row],[Poste '[19']]]</f>
        <v>0</v>
      </c>
      <c r="AQ17">
        <f>VLOOKUP(Tableau_donnees_elec[[#This Row],[ANNÉE]],Tableau6[],2,FALSE)*Tableau_donnees_elec[[#This Row],[Poste '[20']]]</f>
        <v>0</v>
      </c>
      <c r="AR17">
        <f>VLOOKUP(Tableau_donnees_elec[[#This Row],[ANNÉE]],Tableau6[],2,FALSE)*Tableau_donnees_elec[[#This Row],[Total]]</f>
        <v>0</v>
      </c>
      <c r="AS17" t="str">
        <f>TEXT(Tableau_donnees_elec[[#This Row],[Mois/Année ]],"mmmm")</f>
        <v>janvier</v>
      </c>
      <c r="AT17">
        <f>YEAR(Tableau_donnees_elec[[#This Row],[Mois/Année ]])</f>
        <v>2022</v>
      </c>
    </row>
    <row r="18" spans="1:46" x14ac:dyDescent="0.25">
      <c r="A18" s="6">
        <v>44593</v>
      </c>
      <c r="B18" s="22"/>
      <c r="C18" s="22"/>
      <c r="D18" s="22"/>
      <c r="E18" s="22"/>
      <c r="F18" s="22"/>
      <c r="G18" s="22"/>
      <c r="H18" s="22"/>
      <c r="I18" s="22"/>
      <c r="J18" s="22"/>
      <c r="K18" s="22"/>
      <c r="L18" s="22"/>
      <c r="M18" s="22"/>
      <c r="N18" s="22"/>
      <c r="O18" s="22"/>
      <c r="P18" s="22"/>
      <c r="Q18" s="22"/>
      <c r="R18" s="22"/>
      <c r="S18" s="22"/>
      <c r="T18" s="22"/>
      <c r="U18" s="22"/>
      <c r="V18" s="22"/>
      <c r="W18"/>
      <c r="X18">
        <f>VLOOKUP(Tableau_donnees_elec[[#This Row],[ANNÉE]],Tableau6[],2,FALSE)*Tableau_donnees_elec[[#This Row],[Poste '[1']]]</f>
        <v>0</v>
      </c>
      <c r="Y18">
        <f>VLOOKUP(Tableau_donnees_elec[[#This Row],[ANNÉE]],Tableau6[],2,FALSE)*Tableau_donnees_elec[[#This Row],[Poste '[2']]]</f>
        <v>0</v>
      </c>
      <c r="Z18">
        <f>VLOOKUP(Tableau_donnees_elec[[#This Row],[ANNÉE]],Tableau6[],2,FALSE)*Tableau_donnees_elec[[#This Row],[Poste '[3'] ]]</f>
        <v>0</v>
      </c>
      <c r="AA18">
        <f>VLOOKUP(Tableau_donnees_elec[[#This Row],[ANNÉE]],Tableau6[],2,FALSE)*Tableau_donnees_elec[[#This Row],[Poste '[4'] ]]</f>
        <v>0</v>
      </c>
      <c r="AB18">
        <f>VLOOKUP(Tableau_donnees_elec[[#This Row],[ANNÉE]],Tableau6[],2,FALSE)*Tableau_donnees_elec[[#This Row],[Poste '[4'] ]]</f>
        <v>0</v>
      </c>
      <c r="AC18">
        <f>VLOOKUP(Tableau_donnees_elec[[#This Row],[ANNÉE]],Tableau6[],2,FALSE)*Tableau_donnees_elec[[#This Row],[Poste '[6']]]</f>
        <v>0</v>
      </c>
      <c r="AD18">
        <f>VLOOKUP(Tableau_donnees_elec[[#This Row],[ANNÉE]],Tableau6[],2,FALSE)*Tableau_donnees_elec[[#This Row],[Poste '[7'] ]]</f>
        <v>0</v>
      </c>
      <c r="AE18">
        <f>VLOOKUP(Tableau_donnees_elec[[#This Row],[ANNÉE]],Tableau6[],2,FALSE)*Tableau_donnees_elec[[#This Row],[Poste '[8']]]</f>
        <v>0</v>
      </c>
      <c r="AF18">
        <f>VLOOKUP(Tableau_donnees_elec[[#This Row],[ANNÉE]],Tableau6[],2,FALSE)*Tableau_donnees_elec[[#This Row],[Poste '[9']]]</f>
        <v>0</v>
      </c>
      <c r="AG18">
        <f>VLOOKUP(Tableau_donnees_elec[[#This Row],[ANNÉE]],Tableau6[],2,FALSE)*Tableau_donnees_elec[[#This Row],[Poste '[10']]]</f>
        <v>0</v>
      </c>
      <c r="AH18">
        <f>VLOOKUP(Tableau_donnees_elec[[#This Row],[ANNÉE]],Tableau6[],2,FALSE)*Tableau_donnees_elec[[#This Row],[Poste '[11']]]</f>
        <v>0</v>
      </c>
      <c r="AI18">
        <f>VLOOKUP(Tableau_donnees_elec[[#This Row],[ANNÉE]],Tableau6[],2,FALSE)*Tableau_donnees_elec[[#This Row],[Poste '[12']]]</f>
        <v>0</v>
      </c>
      <c r="AJ18">
        <f>VLOOKUP(Tableau_donnees_elec[[#This Row],[ANNÉE]],Tableau6[],2,FALSE)*Tableau_donnees_elec[[#This Row],[Poste '[13']]]</f>
        <v>0</v>
      </c>
      <c r="AK18">
        <f>VLOOKUP(Tableau_donnees_elec[[#This Row],[ANNÉE]],Tableau6[],2,FALSE)*Tableau_donnees_elec[[#This Row],[Poste '[14']]]</f>
        <v>0</v>
      </c>
      <c r="AL18">
        <f>VLOOKUP(Tableau_donnees_elec[[#This Row],[ANNÉE]],Tableau6[],2,FALSE)*Tableau_donnees_elec[[#This Row],[Poste '[15']]]</f>
        <v>0</v>
      </c>
      <c r="AM18">
        <f>VLOOKUP(Tableau_donnees_elec[[#This Row],[ANNÉE]],Tableau6[],2,FALSE)*Tableau_donnees_elec[[#This Row],[Poste '[16']]]</f>
        <v>0</v>
      </c>
      <c r="AN18">
        <f>VLOOKUP(Tableau_donnees_elec[[#This Row],[ANNÉE]],Tableau6[],2,FALSE)*Tableau_donnees_elec[[#This Row],[Poste '[17']]]</f>
        <v>0</v>
      </c>
      <c r="AO18">
        <f>VLOOKUP(Tableau_donnees_elec[[#This Row],[ANNÉE]],Tableau6[],2,FALSE)*Tableau_donnees_elec[[#This Row],[Poste '[18']]]</f>
        <v>0</v>
      </c>
      <c r="AP18">
        <f>VLOOKUP(Tableau_donnees_elec[[#This Row],[ANNÉE]],Tableau6[],2,FALSE)*Tableau_donnees_elec[[#This Row],[Poste '[19']]]</f>
        <v>0</v>
      </c>
      <c r="AQ18">
        <f>VLOOKUP(Tableau_donnees_elec[[#This Row],[ANNÉE]],Tableau6[],2,FALSE)*Tableau_donnees_elec[[#This Row],[Poste '[20']]]</f>
        <v>0</v>
      </c>
      <c r="AR18">
        <f>VLOOKUP(Tableau_donnees_elec[[#This Row],[ANNÉE]],Tableau6[],2,FALSE)*Tableau_donnees_elec[[#This Row],[Total]]</f>
        <v>0</v>
      </c>
      <c r="AS18" t="str">
        <f>TEXT(Tableau_donnees_elec[[#This Row],[Mois/Année ]],"mmmm")</f>
        <v>février</v>
      </c>
      <c r="AT18">
        <f>YEAR(Tableau_donnees_elec[[#This Row],[Mois/Année ]])</f>
        <v>2022</v>
      </c>
    </row>
    <row r="19" spans="1:46" x14ac:dyDescent="0.25">
      <c r="A19" s="6">
        <v>44621</v>
      </c>
      <c r="B19" s="22"/>
      <c r="C19" s="22"/>
      <c r="D19" s="22"/>
      <c r="E19" s="22"/>
      <c r="F19" s="22"/>
      <c r="G19" s="22"/>
      <c r="H19" s="22"/>
      <c r="I19" s="22"/>
      <c r="J19" s="22"/>
      <c r="K19" s="22"/>
      <c r="L19" s="22"/>
      <c r="M19" s="22"/>
      <c r="N19" s="22"/>
      <c r="O19" s="22"/>
      <c r="P19" s="22"/>
      <c r="Q19" s="22"/>
      <c r="R19" s="22"/>
      <c r="S19" s="22"/>
      <c r="T19" s="22"/>
      <c r="U19" s="22"/>
      <c r="V19" s="22"/>
      <c r="W19"/>
      <c r="X19">
        <f>VLOOKUP(Tableau_donnees_elec[[#This Row],[ANNÉE]],Tableau6[],2,FALSE)*Tableau_donnees_elec[[#This Row],[Poste '[1']]]</f>
        <v>0</v>
      </c>
      <c r="Y19">
        <f>VLOOKUP(Tableau_donnees_elec[[#This Row],[ANNÉE]],Tableau6[],2,FALSE)*Tableau_donnees_elec[[#This Row],[Poste '[2']]]</f>
        <v>0</v>
      </c>
      <c r="Z19">
        <f>VLOOKUP(Tableau_donnees_elec[[#This Row],[ANNÉE]],Tableau6[],2,FALSE)*Tableau_donnees_elec[[#This Row],[Poste '[3'] ]]</f>
        <v>0</v>
      </c>
      <c r="AA19">
        <f>VLOOKUP(Tableau_donnees_elec[[#This Row],[ANNÉE]],Tableau6[],2,FALSE)*Tableau_donnees_elec[[#This Row],[Poste '[4'] ]]</f>
        <v>0</v>
      </c>
      <c r="AB19">
        <f>VLOOKUP(Tableau_donnees_elec[[#This Row],[ANNÉE]],Tableau6[],2,FALSE)*Tableau_donnees_elec[[#This Row],[Poste '[4'] ]]</f>
        <v>0</v>
      </c>
      <c r="AC19">
        <f>VLOOKUP(Tableau_donnees_elec[[#This Row],[ANNÉE]],Tableau6[],2,FALSE)*Tableau_donnees_elec[[#This Row],[Poste '[6']]]</f>
        <v>0</v>
      </c>
      <c r="AD19">
        <f>VLOOKUP(Tableau_donnees_elec[[#This Row],[ANNÉE]],Tableau6[],2,FALSE)*Tableau_donnees_elec[[#This Row],[Poste '[7'] ]]</f>
        <v>0</v>
      </c>
      <c r="AE19">
        <f>VLOOKUP(Tableau_donnees_elec[[#This Row],[ANNÉE]],Tableau6[],2,FALSE)*Tableau_donnees_elec[[#This Row],[Poste '[8']]]</f>
        <v>0</v>
      </c>
      <c r="AF19">
        <f>VLOOKUP(Tableau_donnees_elec[[#This Row],[ANNÉE]],Tableau6[],2,FALSE)*Tableau_donnees_elec[[#This Row],[Poste '[9']]]</f>
        <v>0</v>
      </c>
      <c r="AG19">
        <f>VLOOKUP(Tableau_donnees_elec[[#This Row],[ANNÉE]],Tableau6[],2,FALSE)*Tableau_donnees_elec[[#This Row],[Poste '[10']]]</f>
        <v>0</v>
      </c>
      <c r="AH19">
        <f>VLOOKUP(Tableau_donnees_elec[[#This Row],[ANNÉE]],Tableau6[],2,FALSE)*Tableau_donnees_elec[[#This Row],[Poste '[11']]]</f>
        <v>0</v>
      </c>
      <c r="AI19">
        <f>VLOOKUP(Tableau_donnees_elec[[#This Row],[ANNÉE]],Tableau6[],2,FALSE)*Tableau_donnees_elec[[#This Row],[Poste '[12']]]</f>
        <v>0</v>
      </c>
      <c r="AJ19">
        <f>VLOOKUP(Tableau_donnees_elec[[#This Row],[ANNÉE]],Tableau6[],2,FALSE)*Tableau_donnees_elec[[#This Row],[Poste '[13']]]</f>
        <v>0</v>
      </c>
      <c r="AK19">
        <f>VLOOKUP(Tableau_donnees_elec[[#This Row],[ANNÉE]],Tableau6[],2,FALSE)*Tableau_donnees_elec[[#This Row],[Poste '[14']]]</f>
        <v>0</v>
      </c>
      <c r="AL19">
        <f>VLOOKUP(Tableau_donnees_elec[[#This Row],[ANNÉE]],Tableau6[],2,FALSE)*Tableau_donnees_elec[[#This Row],[Poste '[15']]]</f>
        <v>0</v>
      </c>
      <c r="AM19">
        <f>VLOOKUP(Tableau_donnees_elec[[#This Row],[ANNÉE]],Tableau6[],2,FALSE)*Tableau_donnees_elec[[#This Row],[Poste '[16']]]</f>
        <v>0</v>
      </c>
      <c r="AN19">
        <f>VLOOKUP(Tableau_donnees_elec[[#This Row],[ANNÉE]],Tableau6[],2,FALSE)*Tableau_donnees_elec[[#This Row],[Poste '[17']]]</f>
        <v>0</v>
      </c>
      <c r="AO19">
        <f>VLOOKUP(Tableau_donnees_elec[[#This Row],[ANNÉE]],Tableau6[],2,FALSE)*Tableau_donnees_elec[[#This Row],[Poste '[18']]]</f>
        <v>0</v>
      </c>
      <c r="AP19">
        <f>VLOOKUP(Tableau_donnees_elec[[#This Row],[ANNÉE]],Tableau6[],2,FALSE)*Tableau_donnees_elec[[#This Row],[Poste '[19']]]</f>
        <v>0</v>
      </c>
      <c r="AQ19">
        <f>VLOOKUP(Tableau_donnees_elec[[#This Row],[ANNÉE]],Tableau6[],2,FALSE)*Tableau_donnees_elec[[#This Row],[Poste '[20']]]</f>
        <v>0</v>
      </c>
      <c r="AR19">
        <f>VLOOKUP(Tableau_donnees_elec[[#This Row],[ANNÉE]],Tableau6[],2,FALSE)*Tableau_donnees_elec[[#This Row],[Total]]</f>
        <v>0</v>
      </c>
      <c r="AS19" t="str">
        <f>TEXT(Tableau_donnees_elec[[#This Row],[Mois/Année ]],"mmmm")</f>
        <v>mars</v>
      </c>
      <c r="AT19">
        <f>YEAR(Tableau_donnees_elec[[#This Row],[Mois/Année ]])</f>
        <v>2022</v>
      </c>
    </row>
    <row r="25" spans="1:46" x14ac:dyDescent="0.25">
      <c r="U25" s="24"/>
    </row>
    <row r="1048575" spans="16384:16384" x14ac:dyDescent="0.25">
      <c r="XFD1048575" s="20"/>
    </row>
    <row r="1048576" spans="16384:16384" x14ac:dyDescent="0.25">
      <c r="XFD1048576" s="20"/>
    </row>
  </sheetData>
  <sheetProtection selectLockedCells="1"/>
  <dataValidations count="2">
    <dataValidation type="decimal" operator="greaterThan" allowBlank="1" showInputMessage="1" showErrorMessage="1" sqref="W17:W19" xr:uid="{9AFC2836-9039-4D6C-835A-168360F75AAD}">
      <formula1>0</formula1>
    </dataValidation>
    <dataValidation operator="greaterThan" allowBlank="1" showInputMessage="1" showErrorMessage="1" sqref="C17:V19" xr:uid="{621C5045-FAE1-4F0A-AEC5-07E3978BCF91}"/>
  </dataValidations>
  <pageMargins left="0.7" right="0.7" top="0.75" bottom="0.75" header="0.3" footer="0.3"/>
  <pageSetup orientation="portrait" r:id="rId1"/>
  <drawing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3C489-079B-4252-BC7D-5CA686B57D9C}">
  <sheetPr>
    <tabColor theme="5"/>
  </sheetPr>
  <dimension ref="A1:AT19"/>
  <sheetViews>
    <sheetView topLeftCell="U1" zoomScaleNormal="100" workbookViewId="0">
      <selection activeCell="AZ16" sqref="AZ16"/>
    </sheetView>
  </sheetViews>
  <sheetFormatPr baseColWidth="10" defaultColWidth="11.5703125" defaultRowHeight="15" x14ac:dyDescent="0.25"/>
  <cols>
    <col min="1" max="1" width="19.28515625" style="1" customWidth="1"/>
    <col min="2" max="2" width="35.7109375" style="23" customWidth="1"/>
    <col min="3" max="23" width="30.7109375" style="23" customWidth="1"/>
    <col min="24" max="46" width="30.7109375" style="1" hidden="1" customWidth="1"/>
    <col min="47" max="16384" width="11.5703125" style="1"/>
  </cols>
  <sheetData>
    <row r="1" spans="1:46" x14ac:dyDescent="0.25">
      <c r="B1" s="1"/>
      <c r="C1" s="1"/>
      <c r="D1" s="1"/>
      <c r="E1" s="1"/>
      <c r="F1" s="1"/>
      <c r="G1" s="1"/>
      <c r="H1" s="1"/>
      <c r="I1" s="1"/>
      <c r="J1" s="1"/>
      <c r="K1" s="1"/>
      <c r="L1" s="1"/>
      <c r="M1" s="1"/>
      <c r="N1" s="1"/>
      <c r="O1" s="1"/>
      <c r="P1" s="1"/>
      <c r="Q1" s="1"/>
      <c r="R1" s="1"/>
      <c r="S1" s="1"/>
      <c r="T1" s="1"/>
      <c r="U1" s="1"/>
      <c r="V1" s="1"/>
      <c r="W1" s="1"/>
    </row>
    <row r="2" spans="1:46" x14ac:dyDescent="0.25">
      <c r="B2" s="1"/>
      <c r="C2" s="1"/>
      <c r="D2" s="1"/>
      <c r="E2" s="1"/>
      <c r="F2" s="1"/>
      <c r="G2" s="1"/>
      <c r="H2" s="1"/>
      <c r="I2" s="1"/>
      <c r="J2" s="1"/>
      <c r="K2" s="1"/>
      <c r="L2" s="1"/>
      <c r="M2" s="1"/>
      <c r="N2" s="1"/>
      <c r="O2" s="1"/>
      <c r="P2" s="1"/>
      <c r="Q2" s="1"/>
      <c r="R2" s="1"/>
      <c r="S2" s="1"/>
      <c r="T2" s="1"/>
      <c r="U2" s="1"/>
      <c r="V2" s="1"/>
      <c r="W2" s="1"/>
    </row>
    <row r="3" spans="1:46" x14ac:dyDescent="0.25">
      <c r="B3" s="1"/>
      <c r="C3" s="1"/>
      <c r="D3" s="1"/>
      <c r="E3" s="1"/>
      <c r="F3" s="1"/>
      <c r="G3" s="1"/>
      <c r="H3" s="1"/>
      <c r="I3" s="1"/>
      <c r="J3" s="1"/>
      <c r="K3" s="1"/>
      <c r="L3" s="1"/>
      <c r="M3" s="1"/>
      <c r="N3" s="1"/>
      <c r="O3" s="1"/>
      <c r="P3" s="1"/>
      <c r="Q3" s="1"/>
      <c r="R3" s="1"/>
      <c r="S3" s="1"/>
      <c r="T3" s="1"/>
      <c r="U3" s="1"/>
      <c r="V3" s="1"/>
      <c r="W3" s="1"/>
    </row>
    <row r="4" spans="1:46" x14ac:dyDescent="0.25">
      <c r="B4" s="1"/>
      <c r="C4" s="1"/>
      <c r="D4" s="1"/>
      <c r="E4" s="1"/>
      <c r="F4" s="1"/>
      <c r="G4" s="1"/>
      <c r="H4" s="1"/>
      <c r="I4" s="1"/>
      <c r="J4" s="1"/>
      <c r="K4" s="1"/>
      <c r="L4" s="1"/>
      <c r="M4" s="1"/>
      <c r="N4" s="1"/>
      <c r="O4" s="1"/>
      <c r="P4" s="1"/>
      <c r="Q4" s="1"/>
      <c r="R4" s="1"/>
      <c r="S4" s="1"/>
      <c r="T4" s="1"/>
      <c r="U4" s="1"/>
      <c r="V4" s="1"/>
      <c r="W4" s="1"/>
    </row>
    <row r="5" spans="1:46" s="3" customFormat="1" x14ac:dyDescent="0.25"/>
    <row r="6" spans="1:46" s="3" customFormat="1" x14ac:dyDescent="0.25"/>
    <row r="7" spans="1:46" s="3" customFormat="1" x14ac:dyDescent="0.25"/>
    <row r="8" spans="1:46" x14ac:dyDescent="0.25">
      <c r="B8" s="1"/>
      <c r="C8" s="1"/>
      <c r="D8" s="1"/>
      <c r="E8" s="1"/>
      <c r="F8" s="1"/>
      <c r="G8" s="1"/>
      <c r="H8" s="1"/>
      <c r="I8" s="1"/>
      <c r="J8" s="1"/>
      <c r="K8" s="1"/>
      <c r="L8" s="1"/>
      <c r="M8" s="1"/>
      <c r="N8" s="1"/>
      <c r="O8" s="1"/>
      <c r="P8" s="1"/>
      <c r="Q8" s="1"/>
      <c r="R8" s="1"/>
      <c r="S8" s="1"/>
      <c r="T8" s="1"/>
      <c r="U8" s="1"/>
      <c r="V8" s="1"/>
      <c r="W8" s="1"/>
    </row>
    <row r="9" spans="1:46" x14ac:dyDescent="0.25">
      <c r="B9" s="1"/>
      <c r="C9" s="1"/>
      <c r="D9" s="1"/>
      <c r="E9" s="1"/>
      <c r="F9" s="1"/>
      <c r="G9" s="1"/>
      <c r="H9" s="1"/>
      <c r="I9" s="1"/>
      <c r="J9" s="1"/>
      <c r="K9" s="1"/>
      <c r="L9" s="1"/>
      <c r="M9" s="1"/>
      <c r="N9" s="1"/>
      <c r="O9" s="1"/>
      <c r="P9" s="1"/>
      <c r="Q9" s="1"/>
      <c r="R9" s="1"/>
      <c r="S9" s="1"/>
      <c r="T9" s="1"/>
      <c r="U9" s="1"/>
      <c r="V9" s="1"/>
      <c r="W9" s="1"/>
    </row>
    <row r="10" spans="1:46" x14ac:dyDescent="0.25">
      <c r="B10" s="1"/>
      <c r="C10" s="1"/>
      <c r="D10" s="1"/>
      <c r="E10" s="1"/>
      <c r="F10" s="1"/>
      <c r="G10" s="1"/>
      <c r="H10" s="1"/>
      <c r="I10" s="1"/>
      <c r="J10" s="1"/>
      <c r="K10" s="1"/>
      <c r="L10" s="1"/>
      <c r="M10" s="1"/>
      <c r="N10" s="1"/>
      <c r="O10" s="1"/>
      <c r="P10" s="1"/>
      <c r="Q10" s="1"/>
      <c r="R10" s="1"/>
      <c r="S10" s="1"/>
      <c r="T10" s="1"/>
      <c r="U10" s="1"/>
      <c r="V10" s="1"/>
      <c r="W10" s="1"/>
    </row>
    <row r="11" spans="1:46" x14ac:dyDescent="0.25">
      <c r="B11" s="1"/>
      <c r="C11" s="1"/>
      <c r="D11" s="1"/>
      <c r="E11" s="1"/>
      <c r="F11" s="1"/>
      <c r="G11" s="1"/>
      <c r="H11" s="1"/>
      <c r="I11" s="1"/>
      <c r="J11" s="1"/>
      <c r="K11" s="1"/>
      <c r="L11" s="1"/>
      <c r="M11" s="1"/>
      <c r="N11" s="1"/>
      <c r="O11" s="1"/>
      <c r="P11" s="1"/>
      <c r="Q11" s="1"/>
      <c r="R11" s="1"/>
      <c r="S11" s="1"/>
      <c r="T11" s="1"/>
      <c r="U11" s="1"/>
      <c r="V11" s="1"/>
      <c r="W11" s="1"/>
    </row>
    <row r="12" spans="1:46" x14ac:dyDescent="0.25">
      <c r="B12" s="1"/>
      <c r="C12" s="1"/>
      <c r="D12" s="1"/>
      <c r="E12" s="1"/>
      <c r="F12" s="1"/>
      <c r="G12" s="1"/>
      <c r="H12" s="1"/>
      <c r="I12" s="1"/>
      <c r="J12" s="1"/>
      <c r="K12" s="1"/>
      <c r="L12" s="1"/>
      <c r="M12" s="1"/>
      <c r="N12" s="1"/>
      <c r="O12" s="1"/>
      <c r="P12" s="1"/>
      <c r="Q12" s="1"/>
      <c r="R12" s="1"/>
      <c r="S12" s="1"/>
      <c r="T12" s="1"/>
      <c r="U12" s="1"/>
      <c r="V12" s="1"/>
      <c r="W12" s="1"/>
    </row>
    <row r="13" spans="1:46" s="3" customFormat="1" x14ac:dyDescent="0.25"/>
    <row r="14" spans="1:46" x14ac:dyDescent="0.25">
      <c r="B14" s="1"/>
      <c r="C14" s="1"/>
      <c r="D14" s="1"/>
      <c r="E14" s="1"/>
      <c r="F14" s="1"/>
      <c r="G14" s="1"/>
      <c r="H14" s="1"/>
      <c r="I14" s="1"/>
      <c r="J14" s="1"/>
      <c r="K14" s="1"/>
      <c r="L14" s="1"/>
      <c r="M14" s="1"/>
      <c r="N14" s="1"/>
      <c r="O14" s="1"/>
      <c r="P14" s="1"/>
      <c r="Q14" s="1"/>
      <c r="R14" s="1"/>
      <c r="S14" s="1"/>
      <c r="T14" s="1"/>
      <c r="U14" s="1"/>
      <c r="V14" s="1"/>
      <c r="W14" s="1"/>
    </row>
    <row r="15" spans="1:46" x14ac:dyDescent="0.25">
      <c r="B15" s="1"/>
      <c r="C15" s="1"/>
      <c r="D15" s="1"/>
      <c r="E15" s="1"/>
      <c r="F15" s="1"/>
      <c r="G15" s="1"/>
      <c r="H15" s="1"/>
      <c r="I15" s="1"/>
      <c r="J15" s="1"/>
      <c r="K15" s="1"/>
      <c r="L15" s="1"/>
      <c r="M15" s="1"/>
      <c r="N15" s="1"/>
      <c r="O15" s="1"/>
      <c r="P15" s="1"/>
      <c r="Q15" s="1"/>
      <c r="R15" s="1"/>
      <c r="S15" s="1"/>
      <c r="T15" s="1"/>
      <c r="U15" s="1"/>
      <c r="V15" s="1"/>
      <c r="W15" s="1"/>
      <c r="X15" s="1" t="str">
        <f>Tableau_donnes_gaz[[#Headers],[Poste '[1']]]</f>
        <v>Poste [1]</v>
      </c>
      <c r="Y15" s="1" t="str">
        <f>Tableau_donnes_gaz[[#Headers],[Poste '[2']]]</f>
        <v>Poste [2]</v>
      </c>
      <c r="Z15" s="1" t="str">
        <f>Tableau_donnes_gaz[[#Headers],[Poste '[3']]]</f>
        <v>Poste [3]</v>
      </c>
      <c r="AA15" s="1" t="str">
        <f>Tableau_donnes_gaz[[#Headers],[Poste '[4']]]</f>
        <v>Poste [4]</v>
      </c>
      <c r="AB15" s="1" t="str">
        <f>Tableau_donnes_gaz[[#Headers],[Poste '[5']]]</f>
        <v>Poste [5]</v>
      </c>
      <c r="AC15" s="1" t="str">
        <f>Tableau_donnes_gaz[[#Headers],[Poste '[6']]]</f>
        <v>Poste [6]</v>
      </c>
      <c r="AD15" s="1" t="str">
        <f>Tableau_donnes_gaz[[#Headers],[Poste '[7']]]</f>
        <v>Poste [7]</v>
      </c>
      <c r="AE15" s="1" t="str">
        <f>Tableau_donnes_gaz[[#Headers],[Poste '[8']]]</f>
        <v>Poste [8]</v>
      </c>
      <c r="AF15" s="1" t="str">
        <f>Tableau_donnes_gaz[[#Headers],[Poste '[9']]]</f>
        <v>Poste [9]</v>
      </c>
      <c r="AG15" s="1" t="str">
        <f>Tableau_donnes_gaz[[#Headers],[Poste '[10']]]</f>
        <v>Poste [10]</v>
      </c>
      <c r="AH15" s="1" t="str">
        <f>Tableau_donnes_gaz[[#Headers],[Poste '[11']]]</f>
        <v>Poste [11]</v>
      </c>
      <c r="AI15" s="1" t="str">
        <f>Tableau_donnes_gaz[[#Headers],[Poste '[12']]]</f>
        <v>Poste [12]</v>
      </c>
      <c r="AJ15" s="1" t="str">
        <f>Tableau_donnes_gaz[[#Headers],[Poste '[13']]]</f>
        <v>Poste [13]</v>
      </c>
      <c r="AK15" s="1" t="str">
        <f>Tableau_donnes_gaz[[#Headers],[Poste '[14']]]</f>
        <v>Poste [14]</v>
      </c>
      <c r="AL15" s="1" t="str">
        <f>Tableau_donnes_gaz[[#Headers],[Poste '[15']]]</f>
        <v>Poste [15]</v>
      </c>
      <c r="AM15" s="1" t="str">
        <f>Tableau_donnes_gaz[[#Headers],[Poste '[16']]]</f>
        <v>Poste [16]</v>
      </c>
      <c r="AN15" s="1" t="str">
        <f>Tableau_donnes_gaz[[#Headers],[Poste '[17']]]</f>
        <v>Poste [17]</v>
      </c>
      <c r="AO15" s="1" t="str">
        <f>Tableau_donnes_gaz[[#Headers],[Poste '[18']]]</f>
        <v>Poste [18]</v>
      </c>
      <c r="AP15" s="1" t="str">
        <f>Tableau_donnes_gaz[[#Headers],[Poste '[19']]]</f>
        <v>Poste [19]</v>
      </c>
      <c r="AQ15" s="1" t="str">
        <f>Tableau_donnes_gaz[[#Headers],[Poste '[20']]]</f>
        <v>Poste [20]</v>
      </c>
    </row>
    <row r="16" spans="1:46" s="4" customFormat="1" x14ac:dyDescent="0.25">
      <c r="A16" s="5" t="s">
        <v>1</v>
      </c>
      <c r="B16" s="5" t="s">
        <v>0</v>
      </c>
      <c r="C16" s="5" t="s">
        <v>39</v>
      </c>
      <c r="D16" s="5" t="s">
        <v>40</v>
      </c>
      <c r="E16" s="5" t="s">
        <v>80</v>
      </c>
      <c r="F16" s="5" t="s">
        <v>81</v>
      </c>
      <c r="G16" s="5" t="s">
        <v>43</v>
      </c>
      <c r="H16" s="5" t="s">
        <v>44</v>
      </c>
      <c r="I16" s="5" t="s">
        <v>82</v>
      </c>
      <c r="J16" s="5" t="s">
        <v>46</v>
      </c>
      <c r="K16" s="5" t="s">
        <v>47</v>
      </c>
      <c r="L16" s="5" t="s">
        <v>48</v>
      </c>
      <c r="M16" s="5" t="s">
        <v>52</v>
      </c>
      <c r="N16" s="5" t="s">
        <v>49</v>
      </c>
      <c r="O16" s="5" t="s">
        <v>50</v>
      </c>
      <c r="P16" s="5" t="s">
        <v>51</v>
      </c>
      <c r="Q16" s="5" t="s">
        <v>53</v>
      </c>
      <c r="R16" s="5" t="s">
        <v>54</v>
      </c>
      <c r="S16" s="5" t="s">
        <v>55</v>
      </c>
      <c r="T16" s="5" t="s">
        <v>56</v>
      </c>
      <c r="U16" s="5" t="s">
        <v>57</v>
      </c>
      <c r="V16" s="5" t="s">
        <v>58</v>
      </c>
      <c r="W16" s="5" t="s">
        <v>2</v>
      </c>
      <c r="X16" s="5" t="s">
        <v>59</v>
      </c>
      <c r="Y16" s="5" t="s">
        <v>60</v>
      </c>
      <c r="Z16" s="5" t="s">
        <v>61</v>
      </c>
      <c r="AA16" s="5" t="s">
        <v>62</v>
      </c>
      <c r="AB16" s="5" t="s">
        <v>63</v>
      </c>
      <c r="AC16" s="5" t="s">
        <v>64</v>
      </c>
      <c r="AD16" s="5" t="s">
        <v>65</v>
      </c>
      <c r="AE16" s="5" t="s">
        <v>83</v>
      </c>
      <c r="AF16" s="5" t="s">
        <v>67</v>
      </c>
      <c r="AG16" s="5" t="s">
        <v>68</v>
      </c>
      <c r="AH16" s="5" t="s">
        <v>69</v>
      </c>
      <c r="AI16" s="5" t="s">
        <v>70</v>
      </c>
      <c r="AJ16" s="5" t="s">
        <v>71</v>
      </c>
      <c r="AK16" s="5" t="s">
        <v>72</v>
      </c>
      <c r="AL16" s="5" t="s">
        <v>73</v>
      </c>
      <c r="AM16" s="5" t="s">
        <v>74</v>
      </c>
      <c r="AN16" s="5" t="s">
        <v>75</v>
      </c>
      <c r="AO16" s="5" t="s">
        <v>76</v>
      </c>
      <c r="AP16" s="5" t="s">
        <v>77</v>
      </c>
      <c r="AQ16" s="5" t="s">
        <v>78</v>
      </c>
      <c r="AR16" s="5" t="s">
        <v>5</v>
      </c>
      <c r="AS16" s="5" t="s">
        <v>3</v>
      </c>
      <c r="AT16" s="5" t="s">
        <v>4</v>
      </c>
    </row>
    <row r="17" spans="1:46" x14ac:dyDescent="0.25">
      <c r="A17" s="6">
        <v>44562</v>
      </c>
      <c r="B17" s="22"/>
      <c r="C17" s="22"/>
      <c r="D17" s="22"/>
      <c r="E17" s="22"/>
      <c r="F17" s="22"/>
      <c r="G17" s="22"/>
      <c r="H17" s="22"/>
      <c r="I17" s="22"/>
      <c r="J17" s="22"/>
      <c r="K17" s="22"/>
      <c r="L17" s="22"/>
      <c r="M17" s="22"/>
      <c r="N17" s="22"/>
      <c r="O17" s="22"/>
      <c r="P17" s="22"/>
      <c r="Q17" s="22"/>
      <c r="R17" s="22"/>
      <c r="S17" s="22"/>
      <c r="T17" s="22"/>
      <c r="U17" s="22"/>
      <c r="V17" s="22"/>
      <c r="W17" s="22"/>
      <c r="X17">
        <f>VLOOKUP(Tableau_donnes_gaz[[#This Row],[ANNÉE]],Tableau6[],4,FALSE)*Tableau_donnes_gaz[[#This Row],[Poste '[1']]]</f>
        <v>0</v>
      </c>
      <c r="Y17">
        <f>VLOOKUP(Tableau_donnes_gaz[[#This Row],[ANNÉE]],Tableau6[],4,FALSE)*Tableau_donnes_gaz[[#This Row],[Poste '[2']]]</f>
        <v>0</v>
      </c>
      <c r="Z17">
        <f>VLOOKUP(Tableau_donnes_gaz[[#This Row],[ANNÉE]],Tableau6[],4,FALSE)*Tableau_donnes_gaz[[#This Row],[Poste '[3']]]</f>
        <v>0</v>
      </c>
      <c r="AA17">
        <f>VLOOKUP(Tableau_donnes_gaz[[#This Row],[ANNÉE]],Tableau6[],4,FALSE)*Tableau_donnes_gaz[[#This Row],[Poste '[4']]]</f>
        <v>0</v>
      </c>
      <c r="AB17">
        <f>VLOOKUP(Tableau_donnes_gaz[[#This Row],[ANNÉE]],Tableau6[],4,FALSE)*Tableau_donnes_gaz[[#This Row],[Poste '[4']]]</f>
        <v>0</v>
      </c>
      <c r="AC17">
        <f>VLOOKUP(Tableau_donnes_gaz[[#This Row],[ANNÉE]],Tableau6[],4,FALSE)*Tableau_donnes_gaz[[#This Row],[Poste '[6']]]</f>
        <v>0</v>
      </c>
      <c r="AD17">
        <f>VLOOKUP(Tableau_donnes_gaz[[#This Row],[ANNÉE]],Tableau6[],4,FALSE)*Tableau_donnes_gaz[[#This Row],[Poste '[7']]]</f>
        <v>0</v>
      </c>
      <c r="AE17">
        <f>VLOOKUP(Tableau_donnes_gaz[[#This Row],[ANNÉE]],Tableau6[],4,FALSE)*Tableau_donnes_gaz[[#This Row],[Poste '[8']]]</f>
        <v>0</v>
      </c>
      <c r="AF17">
        <f>VLOOKUP(Tableau_donnes_gaz[[#This Row],[ANNÉE]],Tableau6[],4,FALSE)*Tableau_donnes_gaz[[#This Row],[Poste '[9']]]</f>
        <v>0</v>
      </c>
      <c r="AG17">
        <f>VLOOKUP(Tableau_donnes_gaz[[#This Row],[ANNÉE]],Tableau6[],4,FALSE)*Tableau_donnes_gaz[[#This Row],[Poste '[10']]]</f>
        <v>0</v>
      </c>
      <c r="AH17">
        <f>VLOOKUP(Tableau_donnes_gaz[[#This Row],[ANNÉE]],Tableau6[],4,FALSE)*Tableau_donnes_gaz[[#This Row],[Poste '[11']]]</f>
        <v>0</v>
      </c>
      <c r="AI17">
        <f>VLOOKUP(Tableau_donnes_gaz[[#This Row],[ANNÉE]],Tableau6[],4,FALSE)*Tableau_donnes_gaz[[#This Row],[Poste '[12']]]</f>
        <v>0</v>
      </c>
      <c r="AJ17">
        <f>VLOOKUP(Tableau_donnes_gaz[[#This Row],[ANNÉE]],Tableau6[],4,FALSE)*Tableau_donnes_gaz[[#This Row],[Poste '[13']]]</f>
        <v>0</v>
      </c>
      <c r="AK17">
        <f>VLOOKUP(Tableau_donnes_gaz[[#This Row],[ANNÉE]],Tableau6[],4,FALSE)*Tableau_donnes_gaz[[#This Row],[Poste '[14']]]</f>
        <v>0</v>
      </c>
      <c r="AL17">
        <f>VLOOKUP(Tableau_donnes_gaz[[#This Row],[ANNÉE]],Tableau6[],4,FALSE)*Tableau_donnes_gaz[[#This Row],[Poste '[15']]]</f>
        <v>0</v>
      </c>
      <c r="AM17">
        <f>VLOOKUP(Tableau_donnes_gaz[[#This Row],[ANNÉE]],Tableau6[],4,FALSE)*Tableau_donnes_gaz[[#This Row],[Poste '[16']]]</f>
        <v>0</v>
      </c>
      <c r="AN17">
        <f>VLOOKUP(Tableau_donnes_gaz[[#This Row],[ANNÉE]],Tableau6[],4,FALSE)*Tableau_donnes_gaz[[#This Row],[Poste '[17']]]</f>
        <v>0</v>
      </c>
      <c r="AO17">
        <f>VLOOKUP(Tableau_donnes_gaz[[#This Row],[ANNÉE]],Tableau6[],4,FALSE)*Tableau_donnes_gaz[[#This Row],[Poste '[18']]]</f>
        <v>0</v>
      </c>
      <c r="AP17">
        <f>VLOOKUP(Tableau_donnes_gaz[[#This Row],[ANNÉE]],Tableau6[],4,FALSE)*Tableau_donnes_gaz[[#This Row],[Poste '[19']]]</f>
        <v>0</v>
      </c>
      <c r="AQ17">
        <f>VLOOKUP(Tableau_donnes_gaz[[#This Row],[ANNÉE]],Tableau6[],4,FALSE)*Tableau_donnes_gaz[[#This Row],[Poste '[20']]]</f>
        <v>0</v>
      </c>
      <c r="AR17">
        <f>VLOOKUP(Tableau_donnes_gaz[[#This Row],[ANNÉE]],Tableau6[],4,FALSE)*Tableau_donnes_gaz[[#This Row],[Total]]</f>
        <v>0</v>
      </c>
      <c r="AS17" t="str">
        <f>TEXT(Tableau_donnes_gaz[[#This Row],[Mois/Année ]],"mmmm")</f>
        <v>janvier</v>
      </c>
      <c r="AT17">
        <f>YEAR(Tableau_donnes_gaz[[#This Row],[Mois/Année ]])</f>
        <v>2022</v>
      </c>
    </row>
    <row r="18" spans="1:46" x14ac:dyDescent="0.25">
      <c r="A18" s="6">
        <v>44593</v>
      </c>
      <c r="B18" s="22"/>
      <c r="C18" s="22"/>
      <c r="D18" s="22"/>
      <c r="E18" s="22"/>
      <c r="F18" s="22"/>
      <c r="G18" s="22"/>
      <c r="H18" s="22"/>
      <c r="I18" s="22"/>
      <c r="J18" s="22"/>
      <c r="K18" s="22"/>
      <c r="L18" s="22"/>
      <c r="M18" s="22"/>
      <c r="N18" s="22"/>
      <c r="O18" s="22"/>
      <c r="P18" s="22"/>
      <c r="Q18" s="22"/>
      <c r="R18" s="22"/>
      <c r="S18" s="22"/>
      <c r="T18" s="22"/>
      <c r="U18" s="22"/>
      <c r="V18" s="22"/>
      <c r="W18" s="22"/>
      <c r="X18">
        <f>VLOOKUP(Tableau_donnes_gaz[[#This Row],[ANNÉE]],Tableau6[],4,FALSE)*Tableau_donnes_gaz[[#This Row],[Poste '[1']]]</f>
        <v>0</v>
      </c>
      <c r="Y18">
        <f>VLOOKUP(Tableau_donnes_gaz[[#This Row],[ANNÉE]],Tableau6[],4,FALSE)*Tableau_donnes_gaz[[#This Row],[Poste '[2']]]</f>
        <v>0</v>
      </c>
      <c r="Z18">
        <f>VLOOKUP(Tableau_donnes_gaz[[#This Row],[ANNÉE]],Tableau6[],4,FALSE)*Tableau_donnes_gaz[[#This Row],[Poste '[3']]]</f>
        <v>0</v>
      </c>
      <c r="AA18">
        <f>VLOOKUP(Tableau_donnes_gaz[[#This Row],[ANNÉE]],Tableau6[],4,FALSE)*Tableau_donnes_gaz[[#This Row],[Poste '[4']]]</f>
        <v>0</v>
      </c>
      <c r="AB18">
        <f>VLOOKUP(Tableau_donnes_gaz[[#This Row],[ANNÉE]],Tableau6[],4,FALSE)*Tableau_donnes_gaz[[#This Row],[Poste '[4']]]</f>
        <v>0</v>
      </c>
      <c r="AC18">
        <f>VLOOKUP(Tableau_donnes_gaz[[#This Row],[ANNÉE]],Tableau6[],4,FALSE)*Tableau_donnes_gaz[[#This Row],[Poste '[6']]]</f>
        <v>0</v>
      </c>
      <c r="AD18">
        <f>VLOOKUP(Tableau_donnes_gaz[[#This Row],[ANNÉE]],Tableau6[],4,FALSE)*Tableau_donnes_gaz[[#This Row],[Poste '[7']]]</f>
        <v>0</v>
      </c>
      <c r="AE18">
        <f>VLOOKUP(Tableau_donnes_gaz[[#This Row],[ANNÉE]],Tableau6[],4,FALSE)*Tableau_donnes_gaz[[#This Row],[Poste '[8']]]</f>
        <v>0</v>
      </c>
      <c r="AF18">
        <f>VLOOKUP(Tableau_donnes_gaz[[#This Row],[ANNÉE]],Tableau6[],4,FALSE)*Tableau_donnes_gaz[[#This Row],[Poste '[9']]]</f>
        <v>0</v>
      </c>
      <c r="AG18">
        <f>VLOOKUP(Tableau_donnes_gaz[[#This Row],[ANNÉE]],Tableau6[],4,FALSE)*Tableau_donnes_gaz[[#This Row],[Poste '[10']]]</f>
        <v>0</v>
      </c>
      <c r="AH18">
        <f>VLOOKUP(Tableau_donnes_gaz[[#This Row],[ANNÉE]],Tableau6[],4,FALSE)*Tableau_donnes_gaz[[#This Row],[Poste '[11']]]</f>
        <v>0</v>
      </c>
      <c r="AI18">
        <f>VLOOKUP(Tableau_donnes_gaz[[#This Row],[ANNÉE]],Tableau6[],4,FALSE)*Tableau_donnes_gaz[[#This Row],[Poste '[12']]]</f>
        <v>0</v>
      </c>
      <c r="AJ18">
        <f>VLOOKUP(Tableau_donnes_gaz[[#This Row],[ANNÉE]],Tableau6[],4,FALSE)*Tableau_donnes_gaz[[#This Row],[Poste '[13']]]</f>
        <v>0</v>
      </c>
      <c r="AK18">
        <f>VLOOKUP(Tableau_donnes_gaz[[#This Row],[ANNÉE]],Tableau6[],4,FALSE)*Tableau_donnes_gaz[[#This Row],[Poste '[14']]]</f>
        <v>0</v>
      </c>
      <c r="AL18">
        <f>VLOOKUP(Tableau_donnes_gaz[[#This Row],[ANNÉE]],Tableau6[],4,FALSE)*Tableau_donnes_gaz[[#This Row],[Poste '[15']]]</f>
        <v>0</v>
      </c>
      <c r="AM18">
        <f>VLOOKUP(Tableau_donnes_gaz[[#This Row],[ANNÉE]],Tableau6[],4,FALSE)*Tableau_donnes_gaz[[#This Row],[Poste '[16']]]</f>
        <v>0</v>
      </c>
      <c r="AN18">
        <f>VLOOKUP(Tableau_donnes_gaz[[#This Row],[ANNÉE]],Tableau6[],4,FALSE)*Tableau_donnes_gaz[[#This Row],[Poste '[17']]]</f>
        <v>0</v>
      </c>
      <c r="AO18">
        <f>VLOOKUP(Tableau_donnes_gaz[[#This Row],[ANNÉE]],Tableau6[],4,FALSE)*Tableau_donnes_gaz[[#This Row],[Poste '[18']]]</f>
        <v>0</v>
      </c>
      <c r="AP18">
        <f>VLOOKUP(Tableau_donnes_gaz[[#This Row],[ANNÉE]],Tableau6[],4,FALSE)*Tableau_donnes_gaz[[#This Row],[Poste '[19']]]</f>
        <v>0</v>
      </c>
      <c r="AQ18">
        <f>VLOOKUP(Tableau_donnes_gaz[[#This Row],[ANNÉE]],Tableau6[],4,FALSE)*Tableau_donnes_gaz[[#This Row],[Poste '[20']]]</f>
        <v>0</v>
      </c>
      <c r="AR18">
        <f>VLOOKUP(Tableau_donnes_gaz[[#This Row],[ANNÉE]],Tableau6[],4,FALSE)*Tableau_donnes_gaz[[#This Row],[Total]]</f>
        <v>0</v>
      </c>
      <c r="AS18" t="str">
        <f>TEXT(Tableau_donnes_gaz[[#This Row],[Mois/Année ]],"mmmm")</f>
        <v>février</v>
      </c>
      <c r="AT18">
        <f>YEAR(Tableau_donnes_gaz[[#This Row],[Mois/Année ]])</f>
        <v>2022</v>
      </c>
    </row>
    <row r="19" spans="1:46" x14ac:dyDescent="0.25">
      <c r="A19" s="6">
        <v>44621</v>
      </c>
      <c r="B19" s="22"/>
      <c r="C19" s="22"/>
      <c r="D19" s="22"/>
      <c r="E19" s="22"/>
      <c r="F19" s="22"/>
      <c r="G19" s="22"/>
      <c r="H19" s="22"/>
      <c r="I19" s="22"/>
      <c r="J19" s="22"/>
      <c r="K19" s="22"/>
      <c r="L19" s="22"/>
      <c r="M19" s="22"/>
      <c r="N19" s="22"/>
      <c r="O19" s="22"/>
      <c r="P19" s="22"/>
      <c r="Q19" s="22"/>
      <c r="R19" s="22"/>
      <c r="S19" s="22"/>
      <c r="T19" s="22"/>
      <c r="U19" s="22"/>
      <c r="V19" s="22"/>
      <c r="W19" s="22"/>
      <c r="X19">
        <f>VLOOKUP(Tableau_donnes_gaz[[#This Row],[ANNÉE]],Tableau6[],4,FALSE)*Tableau_donnes_gaz[[#This Row],[Poste '[1']]]</f>
        <v>0</v>
      </c>
      <c r="Y19">
        <f>VLOOKUP(Tableau_donnes_gaz[[#This Row],[ANNÉE]],Tableau6[],4,FALSE)*Tableau_donnes_gaz[[#This Row],[Poste '[2']]]</f>
        <v>0</v>
      </c>
      <c r="Z19">
        <f>VLOOKUP(Tableau_donnes_gaz[[#This Row],[ANNÉE]],Tableau6[],4,FALSE)*Tableau_donnes_gaz[[#This Row],[Poste '[3']]]</f>
        <v>0</v>
      </c>
      <c r="AA19">
        <f>VLOOKUP(Tableau_donnes_gaz[[#This Row],[ANNÉE]],Tableau6[],4,FALSE)*Tableau_donnes_gaz[[#This Row],[Poste '[4']]]</f>
        <v>0</v>
      </c>
      <c r="AB19">
        <f>VLOOKUP(Tableau_donnes_gaz[[#This Row],[ANNÉE]],Tableau6[],4,FALSE)*Tableau_donnes_gaz[[#This Row],[Poste '[4']]]</f>
        <v>0</v>
      </c>
      <c r="AC19">
        <f>VLOOKUP(Tableau_donnes_gaz[[#This Row],[ANNÉE]],Tableau6[],4,FALSE)*Tableau_donnes_gaz[[#This Row],[Poste '[6']]]</f>
        <v>0</v>
      </c>
      <c r="AD19">
        <f>VLOOKUP(Tableau_donnes_gaz[[#This Row],[ANNÉE]],Tableau6[],4,FALSE)*Tableau_donnes_gaz[[#This Row],[Poste '[7']]]</f>
        <v>0</v>
      </c>
      <c r="AE19">
        <f>VLOOKUP(Tableau_donnes_gaz[[#This Row],[ANNÉE]],Tableau6[],4,FALSE)*Tableau_donnes_gaz[[#This Row],[Poste '[8']]]</f>
        <v>0</v>
      </c>
      <c r="AF19">
        <f>VLOOKUP(Tableau_donnes_gaz[[#This Row],[ANNÉE]],Tableau6[],4,FALSE)*Tableau_donnes_gaz[[#This Row],[Poste '[9']]]</f>
        <v>0</v>
      </c>
      <c r="AG19">
        <f>VLOOKUP(Tableau_donnes_gaz[[#This Row],[ANNÉE]],Tableau6[],4,FALSE)*Tableau_donnes_gaz[[#This Row],[Poste '[10']]]</f>
        <v>0</v>
      </c>
      <c r="AH19">
        <f>VLOOKUP(Tableau_donnes_gaz[[#This Row],[ANNÉE]],Tableau6[],4,FALSE)*Tableau_donnes_gaz[[#This Row],[Poste '[11']]]</f>
        <v>0</v>
      </c>
      <c r="AI19">
        <f>VLOOKUP(Tableau_donnes_gaz[[#This Row],[ANNÉE]],Tableau6[],4,FALSE)*Tableau_donnes_gaz[[#This Row],[Poste '[12']]]</f>
        <v>0</v>
      </c>
      <c r="AJ19">
        <f>VLOOKUP(Tableau_donnes_gaz[[#This Row],[ANNÉE]],Tableau6[],4,FALSE)*Tableau_donnes_gaz[[#This Row],[Poste '[13']]]</f>
        <v>0</v>
      </c>
      <c r="AK19">
        <f>VLOOKUP(Tableau_donnes_gaz[[#This Row],[ANNÉE]],Tableau6[],4,FALSE)*Tableau_donnes_gaz[[#This Row],[Poste '[14']]]</f>
        <v>0</v>
      </c>
      <c r="AL19">
        <f>VLOOKUP(Tableau_donnes_gaz[[#This Row],[ANNÉE]],Tableau6[],4,FALSE)*Tableau_donnes_gaz[[#This Row],[Poste '[15']]]</f>
        <v>0</v>
      </c>
      <c r="AM19">
        <f>VLOOKUP(Tableau_donnes_gaz[[#This Row],[ANNÉE]],Tableau6[],4,FALSE)*Tableau_donnes_gaz[[#This Row],[Poste '[16']]]</f>
        <v>0</v>
      </c>
      <c r="AN19">
        <f>VLOOKUP(Tableau_donnes_gaz[[#This Row],[ANNÉE]],Tableau6[],4,FALSE)*Tableau_donnes_gaz[[#This Row],[Poste '[17']]]</f>
        <v>0</v>
      </c>
      <c r="AO19">
        <f>VLOOKUP(Tableau_donnes_gaz[[#This Row],[ANNÉE]],Tableau6[],4,FALSE)*Tableau_donnes_gaz[[#This Row],[Poste '[18']]]</f>
        <v>0</v>
      </c>
      <c r="AP19">
        <f>VLOOKUP(Tableau_donnes_gaz[[#This Row],[ANNÉE]],Tableau6[],4,FALSE)*Tableau_donnes_gaz[[#This Row],[Poste '[19']]]</f>
        <v>0</v>
      </c>
      <c r="AQ19">
        <f>VLOOKUP(Tableau_donnes_gaz[[#This Row],[ANNÉE]],Tableau6[],4,FALSE)*Tableau_donnes_gaz[[#This Row],[Poste '[20']]]</f>
        <v>0</v>
      </c>
      <c r="AR19">
        <f>VLOOKUP(Tableau_donnes_gaz[[#This Row],[ANNÉE]],Tableau6[],4,FALSE)*Tableau_donnes_gaz[[#This Row],[Total]]</f>
        <v>0</v>
      </c>
      <c r="AS19" t="str">
        <f>TEXT(Tableau_donnes_gaz[[#This Row],[Mois/Année ]],"mmmm")</f>
        <v>mars</v>
      </c>
      <c r="AT19">
        <f>YEAR(Tableau_donnes_gaz[[#This Row],[Mois/Année ]])</f>
        <v>2022</v>
      </c>
    </row>
  </sheetData>
  <sheetProtection selectLockedCells="1"/>
  <dataValidations count="2">
    <dataValidation type="decimal" operator="greaterThan" allowBlank="1" showInputMessage="1" showErrorMessage="1" sqref="W17:W19" xr:uid="{E82140B7-93DE-4AB1-B6E9-A931423D6A73}">
      <formula1>0</formula1>
    </dataValidation>
    <dataValidation operator="greaterThan" allowBlank="1" showInputMessage="1" showErrorMessage="1" sqref="C17:V19" xr:uid="{849FB71A-FF45-47A8-9FCE-FFE204A6B663}"/>
  </dataValidations>
  <pageMargins left="0.7" right="0.7" top="0.75" bottom="0.75" header="0.3" footer="0.3"/>
  <drawing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BDD783-93AD-4F0E-A82E-0392AE632256}">
  <sheetPr>
    <tabColor theme="4"/>
  </sheetPr>
  <dimension ref="A1:AT20"/>
  <sheetViews>
    <sheetView topLeftCell="U13" zoomScale="85" zoomScaleNormal="85" workbookViewId="0">
      <selection activeCell="W1" sqref="W1:AU1048576"/>
    </sheetView>
  </sheetViews>
  <sheetFormatPr baseColWidth="10" defaultColWidth="11.5703125" defaultRowHeight="15" x14ac:dyDescent="0.25"/>
  <cols>
    <col min="1" max="1" width="19.28515625" style="1" customWidth="1"/>
    <col min="2" max="2" width="35.7109375" style="23" customWidth="1"/>
    <col min="3" max="23" width="30.7109375" style="23" customWidth="1"/>
    <col min="24" max="46" width="30.7109375" style="1" hidden="1" customWidth="1"/>
    <col min="47" max="16384" width="11.5703125" style="1"/>
  </cols>
  <sheetData>
    <row r="1" spans="1:46" x14ac:dyDescent="0.25">
      <c r="B1" s="1"/>
      <c r="C1" s="1"/>
      <c r="D1" s="1"/>
      <c r="E1" s="1"/>
      <c r="F1" s="1"/>
      <c r="G1" s="1"/>
      <c r="H1" s="1"/>
      <c r="I1" s="1"/>
      <c r="J1" s="1"/>
      <c r="K1" s="1"/>
      <c r="L1" s="1"/>
      <c r="M1" s="1"/>
      <c r="N1" s="1"/>
      <c r="O1" s="1"/>
      <c r="P1" s="1"/>
      <c r="Q1" s="1"/>
      <c r="R1" s="1"/>
      <c r="S1" s="1"/>
      <c r="T1" s="1"/>
      <c r="U1" s="1"/>
      <c r="V1" s="1"/>
      <c r="W1" s="1"/>
    </row>
    <row r="2" spans="1:46" x14ac:dyDescent="0.25">
      <c r="B2" s="1"/>
      <c r="C2" s="1"/>
      <c r="D2" s="1"/>
      <c r="E2" s="1"/>
      <c r="F2" s="1"/>
      <c r="G2" s="1"/>
      <c r="H2" s="1"/>
      <c r="I2" s="1"/>
      <c r="J2" s="1"/>
      <c r="K2" s="1"/>
      <c r="L2" s="1"/>
      <c r="M2" s="1"/>
      <c r="N2" s="1"/>
      <c r="O2" s="1"/>
      <c r="P2" s="1"/>
      <c r="Q2" s="1"/>
      <c r="R2" s="1"/>
      <c r="S2" s="1"/>
      <c r="T2" s="1"/>
      <c r="U2" s="1"/>
      <c r="V2" s="1"/>
      <c r="W2" s="1"/>
    </row>
    <row r="3" spans="1:46" x14ac:dyDescent="0.25">
      <c r="B3" s="1"/>
      <c r="C3" s="1"/>
      <c r="D3" s="1"/>
      <c r="E3" s="1"/>
      <c r="F3" s="1"/>
      <c r="G3" s="1"/>
      <c r="H3" s="1"/>
      <c r="I3" s="1"/>
      <c r="J3" s="1"/>
      <c r="K3" s="1"/>
      <c r="L3" s="1"/>
      <c r="M3" s="1"/>
      <c r="N3" s="1"/>
      <c r="O3" s="1"/>
      <c r="P3" s="1"/>
      <c r="Q3" s="1"/>
      <c r="R3" s="1"/>
      <c r="S3" s="1"/>
      <c r="T3" s="1"/>
      <c r="U3" s="1"/>
      <c r="V3" s="1"/>
      <c r="W3" s="1"/>
    </row>
    <row r="4" spans="1:46" x14ac:dyDescent="0.25">
      <c r="B4" s="1"/>
      <c r="C4" s="1"/>
      <c r="D4" s="1"/>
      <c r="E4" s="1"/>
      <c r="F4" s="1"/>
      <c r="G4" s="1"/>
      <c r="H4" s="1"/>
      <c r="I4" s="1"/>
      <c r="J4" s="1"/>
      <c r="K4" s="1"/>
      <c r="L4" s="1"/>
      <c r="M4" s="1"/>
      <c r="N4" s="1"/>
      <c r="O4" s="1"/>
      <c r="P4" s="1"/>
      <c r="Q4" s="1"/>
      <c r="R4" s="1"/>
      <c r="S4" s="1"/>
      <c r="T4" s="1"/>
      <c r="U4" s="1"/>
      <c r="V4" s="1"/>
      <c r="W4" s="1"/>
    </row>
    <row r="5" spans="1:46" s="3" customFormat="1" x14ac:dyDescent="0.25"/>
    <row r="6" spans="1:46" s="3" customFormat="1" x14ac:dyDescent="0.25"/>
    <row r="7" spans="1:46" s="3" customFormat="1" x14ac:dyDescent="0.25"/>
    <row r="8" spans="1:46" x14ac:dyDescent="0.25">
      <c r="B8" s="1"/>
      <c r="C8" s="1"/>
      <c r="D8" s="1"/>
      <c r="E8" s="1"/>
      <c r="F8" s="1"/>
      <c r="G8" s="1"/>
      <c r="H8" s="1"/>
      <c r="I8" s="1"/>
      <c r="J8" s="1"/>
      <c r="K8" s="1"/>
      <c r="L8" s="1"/>
      <c r="M8" s="1"/>
      <c r="N8" s="1"/>
      <c r="O8" s="1"/>
      <c r="P8" s="1"/>
      <c r="Q8" s="1"/>
      <c r="R8" s="1"/>
      <c r="S8" s="1"/>
      <c r="T8" s="1"/>
      <c r="U8" s="1"/>
      <c r="V8" s="1"/>
      <c r="W8" s="1"/>
    </row>
    <row r="9" spans="1:46" x14ac:dyDescent="0.25">
      <c r="B9" s="1"/>
      <c r="C9" s="1"/>
      <c r="D9" s="1"/>
      <c r="E9" s="1"/>
      <c r="F9" s="1"/>
      <c r="G9" s="1"/>
      <c r="H9" s="1"/>
      <c r="I9" s="1"/>
      <c r="J9" s="1"/>
      <c r="K9" s="1"/>
      <c r="L9" s="1"/>
      <c r="M9" s="1"/>
      <c r="N9" s="1"/>
      <c r="O9" s="1"/>
      <c r="P9" s="1"/>
      <c r="Q9" s="1"/>
      <c r="R9" s="1"/>
      <c r="S9" s="1"/>
      <c r="T9" s="1"/>
      <c r="U9" s="1"/>
      <c r="V9" s="1"/>
      <c r="W9" s="1"/>
    </row>
    <row r="10" spans="1:46" x14ac:dyDescent="0.25">
      <c r="B10" s="1"/>
      <c r="C10" s="1"/>
      <c r="D10" s="1"/>
      <c r="E10" s="1"/>
      <c r="F10" s="1"/>
      <c r="G10" s="1"/>
      <c r="H10" s="1"/>
      <c r="I10" s="1"/>
      <c r="J10" s="1"/>
      <c r="K10" s="1"/>
      <c r="L10" s="1"/>
      <c r="M10" s="1"/>
      <c r="N10" s="1"/>
      <c r="O10" s="1"/>
      <c r="P10" s="1"/>
      <c r="Q10" s="1"/>
      <c r="R10" s="1"/>
      <c r="S10" s="1"/>
      <c r="T10" s="1"/>
      <c r="U10" s="1"/>
      <c r="V10" s="1"/>
      <c r="W10" s="1"/>
    </row>
    <row r="11" spans="1:46" x14ac:dyDescent="0.25">
      <c r="B11" s="1"/>
      <c r="C11" s="1"/>
      <c r="D11" s="1"/>
      <c r="E11" s="1"/>
      <c r="F11" s="1"/>
      <c r="G11" s="1"/>
      <c r="H11" s="1"/>
      <c r="I11" s="1"/>
      <c r="J11" s="1"/>
      <c r="K11" s="1"/>
      <c r="L11" s="1"/>
      <c r="M11" s="1"/>
      <c r="N11" s="1"/>
      <c r="O11" s="1"/>
      <c r="P11" s="1"/>
      <c r="Q11" s="1"/>
      <c r="R11" s="1"/>
      <c r="S11" s="1"/>
      <c r="T11" s="1"/>
      <c r="U11" s="1"/>
      <c r="V11" s="1"/>
      <c r="W11" s="1"/>
    </row>
    <row r="12" spans="1:46" x14ac:dyDescent="0.25">
      <c r="B12" s="1"/>
      <c r="C12" s="1"/>
      <c r="D12" s="1"/>
      <c r="E12" s="1"/>
      <c r="F12" s="1"/>
      <c r="G12" s="1"/>
      <c r="H12" s="1"/>
      <c r="I12" s="1"/>
      <c r="J12" s="1"/>
      <c r="K12" s="1"/>
      <c r="L12" s="1"/>
      <c r="M12" s="1"/>
      <c r="N12" s="1"/>
      <c r="O12" s="1"/>
      <c r="P12" s="1"/>
      <c r="Q12" s="1"/>
      <c r="R12" s="1"/>
      <c r="S12" s="1"/>
      <c r="T12" s="1"/>
      <c r="U12" s="1"/>
      <c r="V12" s="1"/>
      <c r="W12" s="1"/>
    </row>
    <row r="13" spans="1:46" s="3" customFormat="1" x14ac:dyDescent="0.25"/>
    <row r="14" spans="1:46" x14ac:dyDescent="0.25">
      <c r="B14" s="1"/>
      <c r="C14" s="1"/>
      <c r="D14" s="1"/>
      <c r="E14" s="1"/>
      <c r="F14" s="1"/>
      <c r="G14" s="1"/>
      <c r="H14" s="1"/>
      <c r="I14" s="1"/>
      <c r="J14" s="1"/>
      <c r="K14" s="1"/>
      <c r="L14" s="1"/>
      <c r="M14" s="1"/>
      <c r="N14" s="1"/>
      <c r="O14" s="1"/>
      <c r="P14" s="1"/>
      <c r="Q14" s="1"/>
      <c r="R14" s="1"/>
      <c r="S14" s="1"/>
      <c r="T14" s="1"/>
      <c r="U14" s="1"/>
      <c r="V14" s="1"/>
      <c r="W14" s="1"/>
    </row>
    <row r="15" spans="1:46" x14ac:dyDescent="0.25">
      <c r="B15" s="1"/>
      <c r="C15" s="1"/>
      <c r="D15" s="1"/>
      <c r="E15" s="1"/>
      <c r="F15" s="1"/>
      <c r="G15" s="1"/>
      <c r="H15" s="1"/>
      <c r="I15" s="1"/>
      <c r="J15" s="1"/>
      <c r="K15" s="1"/>
      <c r="L15" s="1"/>
      <c r="M15" s="1"/>
      <c r="N15" s="1"/>
      <c r="O15" s="1"/>
      <c r="P15" s="1"/>
      <c r="Q15" s="1"/>
      <c r="R15" s="1"/>
      <c r="S15" s="1"/>
      <c r="T15" s="1"/>
      <c r="U15" s="1"/>
      <c r="V15" s="1"/>
      <c r="W15" s="1"/>
      <c r="X15" s="1" t="str">
        <f>Tableau_donnees_eau[[#Headers],[Poste '[1']]]</f>
        <v>Poste [1]</v>
      </c>
      <c r="Y15" s="1" t="str">
        <f>Tableau_donnees_eau[[#Headers],[Poste '[2']]]</f>
        <v>Poste [2]</v>
      </c>
      <c r="Z15" s="1" t="str">
        <f>Tableau_donnees_eau[[#Headers],[Poste '[3']]]</f>
        <v>Poste [3]</v>
      </c>
      <c r="AA15" s="1" t="str">
        <f>Tableau_donnees_eau[[#Headers],[Poste '[4']]]</f>
        <v>Poste [4]</v>
      </c>
      <c r="AB15" s="1" t="str">
        <f>Tableau_donnees_eau[[#Headers],[Poste '[5']]]</f>
        <v>Poste [5]</v>
      </c>
      <c r="AC15" s="1" t="str">
        <f>Tableau_donnees_eau[[#Headers],[Poste '[6']]]</f>
        <v>Poste [6]</v>
      </c>
      <c r="AD15" s="1" t="str">
        <f>Tableau_donnees_eau[[#Headers],[Poste '[7']]]</f>
        <v>Poste [7]</v>
      </c>
      <c r="AE15" s="1" t="str">
        <f>Tableau_donnees_eau[[#Headers],[Poste '[8']]]</f>
        <v>Poste [8]</v>
      </c>
      <c r="AF15" s="1" t="str">
        <f>Tableau_donnees_eau[[#Headers],[Poste '[9']]]</f>
        <v>Poste [9]</v>
      </c>
      <c r="AG15" s="1" t="str">
        <f>Tableau_donnees_eau[[#Headers],[Poste '[10']]]</f>
        <v>Poste [10]</v>
      </c>
      <c r="AH15" s="1" t="str">
        <f>Tableau_donnees_eau[[#Headers],[Poste '[11']]]</f>
        <v>Poste [11]</v>
      </c>
      <c r="AI15" s="1" t="str">
        <f>Tableau_donnees_eau[[#Headers],[Poste '[12']]]</f>
        <v>Poste [12]</v>
      </c>
      <c r="AJ15" s="1" t="str">
        <f>Tableau_donnees_eau[[#Headers],[Poste '[13']]]</f>
        <v>Poste [13]</v>
      </c>
      <c r="AK15" s="1" t="str">
        <f>Tableau_donnees_eau[[#Headers],[Poste '[14']]]</f>
        <v>Poste [14]</v>
      </c>
      <c r="AL15" s="1" t="str">
        <f>Tableau_donnees_eau[[#Headers],[Poste '[15']]]</f>
        <v>Poste [15]</v>
      </c>
      <c r="AM15" s="1" t="str">
        <f>Tableau_donnees_eau[[#Headers],[Poste '[16']]]</f>
        <v>Poste [16]</v>
      </c>
      <c r="AN15" s="1" t="str">
        <f>Tableau_donnees_eau[[#Headers],[Poste '[17']]]</f>
        <v>Poste [17]</v>
      </c>
      <c r="AO15" s="1" t="str">
        <f>Tableau_donnees_eau[[#Headers],[Poste '[18']]]</f>
        <v>Poste [18]</v>
      </c>
      <c r="AP15" s="1" t="str">
        <f>Tableau_donnees_eau[[#Headers],[Poste '[19']]]</f>
        <v>Poste [19]</v>
      </c>
      <c r="AQ15" s="1" t="str">
        <f>Tableau_donnees_eau[[#Headers],[Poste '[20']]]</f>
        <v>Poste [20]</v>
      </c>
    </row>
    <row r="16" spans="1:46" s="4" customFormat="1" x14ac:dyDescent="0.25">
      <c r="A16" s="5" t="s">
        <v>1</v>
      </c>
      <c r="B16" s="5" t="s">
        <v>0</v>
      </c>
      <c r="C16" s="5" t="s">
        <v>39</v>
      </c>
      <c r="D16" s="5" t="s">
        <v>40</v>
      </c>
      <c r="E16" s="5" t="s">
        <v>80</v>
      </c>
      <c r="F16" s="5" t="s">
        <v>81</v>
      </c>
      <c r="G16" s="5" t="s">
        <v>43</v>
      </c>
      <c r="H16" s="5" t="s">
        <v>44</v>
      </c>
      <c r="I16" s="5" t="s">
        <v>82</v>
      </c>
      <c r="J16" s="5" t="s">
        <v>46</v>
      </c>
      <c r="K16" s="5" t="s">
        <v>47</v>
      </c>
      <c r="L16" s="5" t="s">
        <v>48</v>
      </c>
      <c r="M16" s="5" t="s">
        <v>52</v>
      </c>
      <c r="N16" s="5" t="s">
        <v>49</v>
      </c>
      <c r="O16" s="5" t="s">
        <v>50</v>
      </c>
      <c r="P16" s="5" t="s">
        <v>51</v>
      </c>
      <c r="Q16" s="5" t="s">
        <v>53</v>
      </c>
      <c r="R16" s="5" t="s">
        <v>54</v>
      </c>
      <c r="S16" s="5" t="s">
        <v>55</v>
      </c>
      <c r="T16" s="5" t="s">
        <v>56</v>
      </c>
      <c r="U16" s="5" t="s">
        <v>57</v>
      </c>
      <c r="V16" s="5" t="s">
        <v>58</v>
      </c>
      <c r="W16" s="5" t="s">
        <v>2</v>
      </c>
      <c r="X16" s="5" t="s">
        <v>59</v>
      </c>
      <c r="Y16" s="5" t="s">
        <v>60</v>
      </c>
      <c r="Z16" s="5" t="s">
        <v>61</v>
      </c>
      <c r="AA16" s="5" t="s">
        <v>62</v>
      </c>
      <c r="AB16" s="5" t="s">
        <v>63</v>
      </c>
      <c r="AC16" s="5" t="s">
        <v>64</v>
      </c>
      <c r="AD16" s="5" t="s">
        <v>65</v>
      </c>
      <c r="AE16" s="5" t="s">
        <v>83</v>
      </c>
      <c r="AF16" s="5" t="s">
        <v>67</v>
      </c>
      <c r="AG16" s="5" t="s">
        <v>68</v>
      </c>
      <c r="AH16" s="5" t="s">
        <v>69</v>
      </c>
      <c r="AI16" s="5" t="s">
        <v>70</v>
      </c>
      <c r="AJ16" s="5" t="s">
        <v>71</v>
      </c>
      <c r="AK16" s="5" t="s">
        <v>72</v>
      </c>
      <c r="AL16" s="5" t="s">
        <v>73</v>
      </c>
      <c r="AM16" s="5" t="s">
        <v>74</v>
      </c>
      <c r="AN16" s="5" t="s">
        <v>75</v>
      </c>
      <c r="AO16" s="5" t="s">
        <v>76</v>
      </c>
      <c r="AP16" s="5" t="s">
        <v>77</v>
      </c>
      <c r="AQ16" s="5" t="s">
        <v>78</v>
      </c>
      <c r="AR16" s="5" t="s">
        <v>5</v>
      </c>
      <c r="AS16" s="5" t="s">
        <v>3</v>
      </c>
      <c r="AT16" s="5" t="s">
        <v>4</v>
      </c>
    </row>
    <row r="17" spans="1:46" x14ac:dyDescent="0.25">
      <c r="A17" s="6">
        <v>44562</v>
      </c>
      <c r="B17" s="22"/>
      <c r="C17" s="22"/>
      <c r="D17" s="22"/>
      <c r="E17" s="22"/>
      <c r="F17" s="22"/>
      <c r="G17" s="22"/>
      <c r="H17" s="22"/>
      <c r="I17" s="22"/>
      <c r="J17" s="22"/>
      <c r="K17" s="22"/>
      <c r="L17" s="22"/>
      <c r="M17" s="22"/>
      <c r="N17" s="22"/>
      <c r="O17" s="22"/>
      <c r="P17" s="22"/>
      <c r="Q17" s="22"/>
      <c r="R17" s="22"/>
      <c r="S17" s="22"/>
      <c r="T17" s="22"/>
      <c r="U17" s="22"/>
      <c r="V17" s="22"/>
      <c r="W17" s="22"/>
      <c r="X17">
        <f>VLOOKUP(Tableau_donnees_eau[[#This Row],[ANNÉE]],Tableau6[],3,FALSE)*Tableau_donnees_eau[[#This Row],[Poste '[1']]]</f>
        <v>0</v>
      </c>
      <c r="Y17">
        <f>VLOOKUP(Tableau_donnees_eau[[#This Row],[ANNÉE]],Tableau6[],3,FALSE)*Tableau_donnees_eau[[#This Row],[Poste '[2']]]</f>
        <v>0</v>
      </c>
      <c r="Z17">
        <f>VLOOKUP(Tableau_donnees_eau[[#This Row],[ANNÉE]],Tableau6[],3,FALSE)*Tableau_donnees_eau[[#This Row],[Poste '[3']]]</f>
        <v>0</v>
      </c>
      <c r="AA17">
        <f>VLOOKUP(Tableau_donnees_eau[[#This Row],[ANNÉE]],Tableau6[],3,FALSE)*Tableau_donnees_eau[[#This Row],[Poste '[4']]]</f>
        <v>0</v>
      </c>
      <c r="AB17">
        <f>VLOOKUP(Tableau_donnees_eau[[#This Row],[ANNÉE]],Tableau6[],3,FALSE)*Tableau_donnees_eau[[#This Row],[Poste '[4']]]</f>
        <v>0</v>
      </c>
      <c r="AC17">
        <f>VLOOKUP(Tableau_donnees_eau[[#This Row],[ANNÉE]],Tableau6[],3,FALSE)*Tableau_donnees_eau[[#This Row],[Poste '[6']]]</f>
        <v>0</v>
      </c>
      <c r="AD17">
        <f>VLOOKUP(Tableau_donnees_eau[[#This Row],[ANNÉE]],Tableau6[],3,FALSE)*Tableau_donnees_eau[[#This Row],[Poste '[7']]]</f>
        <v>0</v>
      </c>
      <c r="AE17">
        <f>VLOOKUP(Tableau_donnees_eau[[#This Row],[ANNÉE]],Tableau6[],3,FALSE)*Tableau_donnees_eau[[#This Row],[Poste '[8']]]</f>
        <v>0</v>
      </c>
      <c r="AF17">
        <f>VLOOKUP(Tableau_donnees_eau[[#This Row],[ANNÉE]],Tableau6[],3,FALSE)*Tableau_donnees_eau[[#This Row],[Poste '[9']]]</f>
        <v>0</v>
      </c>
      <c r="AG17">
        <f>VLOOKUP(Tableau_donnees_eau[[#This Row],[ANNÉE]],Tableau6[],3,FALSE)*Tableau_donnees_eau[[#This Row],[Poste '[10']]]</f>
        <v>0</v>
      </c>
      <c r="AH17">
        <f>VLOOKUP(Tableau_donnees_eau[[#This Row],[ANNÉE]],Tableau6[],3,FALSE)*Tableau_donnees_eau[[#This Row],[Poste '[11']]]</f>
        <v>0</v>
      </c>
      <c r="AI17">
        <f>VLOOKUP(Tableau_donnees_eau[[#This Row],[ANNÉE]],Tableau6[],3,FALSE)*Tableau_donnees_eau[[#This Row],[Poste '[12']]]</f>
        <v>0</v>
      </c>
      <c r="AJ17">
        <f>VLOOKUP(Tableau_donnees_eau[[#This Row],[ANNÉE]],Tableau6[],3,FALSE)*Tableau_donnees_eau[[#This Row],[Poste '[13']]]</f>
        <v>0</v>
      </c>
      <c r="AK17">
        <f>VLOOKUP(Tableau_donnees_eau[[#This Row],[ANNÉE]],Tableau6[],3,FALSE)*Tableau_donnees_eau[[#This Row],[Poste '[14']]]</f>
        <v>0</v>
      </c>
      <c r="AL17">
        <f>VLOOKUP(Tableau_donnees_eau[[#This Row],[ANNÉE]],Tableau6[],3,FALSE)*Tableau_donnees_eau[[#This Row],[Poste '[15']]]</f>
        <v>0</v>
      </c>
      <c r="AM17">
        <f>VLOOKUP(Tableau_donnees_eau[[#This Row],[ANNÉE]],Tableau6[],3,FALSE)*Tableau_donnees_eau[[#This Row],[Poste '[16']]]</f>
        <v>0</v>
      </c>
      <c r="AN17">
        <f>VLOOKUP(Tableau_donnees_eau[[#This Row],[ANNÉE]],Tableau6[],3,FALSE)*Tableau_donnees_eau[[#This Row],[Poste '[17']]]</f>
        <v>0</v>
      </c>
      <c r="AO17">
        <f>VLOOKUP(Tableau_donnees_eau[[#This Row],[ANNÉE]],Tableau6[],3,FALSE)*Tableau_donnees_eau[[#This Row],[Poste '[18']]]</f>
        <v>0</v>
      </c>
      <c r="AP17">
        <f>VLOOKUP(Tableau_donnees_eau[[#This Row],[ANNÉE]],Tableau6[],3,FALSE)*Tableau_donnees_eau[[#This Row],[Poste '[19']]]</f>
        <v>0</v>
      </c>
      <c r="AQ17">
        <f>VLOOKUP(Tableau_donnees_eau[[#This Row],[ANNÉE]],Tableau6[],3,FALSE)*Tableau_donnees_eau[[#This Row],[Poste '[20']]]</f>
        <v>0</v>
      </c>
      <c r="AR17">
        <f>VLOOKUP(Tableau_donnees_eau[[#This Row],[ANNÉE]],Tableau6[],3,FALSE)*Tableau_donnees_eau[[#This Row],[Total]]</f>
        <v>0</v>
      </c>
      <c r="AS17" t="str">
        <f>TEXT(Tableau_donnees_eau[[#This Row],[Mois/Année ]],"mmmm")</f>
        <v>janvier</v>
      </c>
      <c r="AT17">
        <f>YEAR(Tableau_donnees_eau[[#This Row],[Mois/Année ]])</f>
        <v>2022</v>
      </c>
    </row>
    <row r="18" spans="1:46" x14ac:dyDescent="0.25">
      <c r="A18" s="6">
        <v>44593</v>
      </c>
      <c r="B18" s="22"/>
      <c r="C18" s="22"/>
      <c r="D18" s="22"/>
      <c r="E18" s="22"/>
      <c r="F18" s="22"/>
      <c r="G18" s="22"/>
      <c r="H18" s="22"/>
      <c r="I18" s="22"/>
      <c r="J18" s="22"/>
      <c r="K18" s="22"/>
      <c r="L18" s="22"/>
      <c r="M18" s="22"/>
      <c r="N18" s="22"/>
      <c r="O18" s="22"/>
      <c r="P18" s="22"/>
      <c r="Q18" s="22"/>
      <c r="R18" s="22"/>
      <c r="S18" s="22"/>
      <c r="T18" s="22"/>
      <c r="U18" s="22"/>
      <c r="V18" s="22"/>
      <c r="W18" s="22"/>
      <c r="X18">
        <f>VLOOKUP(Tableau_donnees_eau[[#This Row],[ANNÉE]],Tableau6[],3,FALSE)*Tableau_donnees_eau[[#This Row],[Poste '[1']]]</f>
        <v>0</v>
      </c>
      <c r="Y18">
        <f>VLOOKUP(Tableau_donnees_eau[[#This Row],[ANNÉE]],Tableau6[],3,FALSE)*Tableau_donnees_eau[[#This Row],[Poste '[2']]]</f>
        <v>0</v>
      </c>
      <c r="Z18">
        <f>VLOOKUP(Tableau_donnees_eau[[#This Row],[ANNÉE]],Tableau6[],3,FALSE)*Tableau_donnees_eau[[#This Row],[Poste '[3']]]</f>
        <v>0</v>
      </c>
      <c r="AA18">
        <f>VLOOKUP(Tableau_donnees_eau[[#This Row],[ANNÉE]],Tableau6[],3,FALSE)*Tableau_donnees_eau[[#This Row],[Poste '[4']]]</f>
        <v>0</v>
      </c>
      <c r="AB18">
        <f>VLOOKUP(Tableau_donnees_eau[[#This Row],[ANNÉE]],Tableau6[],3,FALSE)*Tableau_donnees_eau[[#This Row],[Poste '[4']]]</f>
        <v>0</v>
      </c>
      <c r="AC18">
        <f>VLOOKUP(Tableau_donnees_eau[[#This Row],[ANNÉE]],Tableau6[],3,FALSE)*Tableau_donnees_eau[[#This Row],[Poste '[6']]]</f>
        <v>0</v>
      </c>
      <c r="AD18">
        <f>VLOOKUP(Tableau_donnees_eau[[#This Row],[ANNÉE]],Tableau6[],3,FALSE)*Tableau_donnees_eau[[#This Row],[Poste '[7']]]</f>
        <v>0</v>
      </c>
      <c r="AE18">
        <f>VLOOKUP(Tableau_donnees_eau[[#This Row],[ANNÉE]],Tableau6[],3,FALSE)*Tableau_donnees_eau[[#This Row],[Poste '[8']]]</f>
        <v>0</v>
      </c>
      <c r="AF18">
        <f>VLOOKUP(Tableau_donnees_eau[[#This Row],[ANNÉE]],Tableau6[],3,FALSE)*Tableau_donnees_eau[[#This Row],[Poste '[9']]]</f>
        <v>0</v>
      </c>
      <c r="AG18">
        <f>VLOOKUP(Tableau_donnees_eau[[#This Row],[ANNÉE]],Tableau6[],3,FALSE)*Tableau_donnees_eau[[#This Row],[Poste '[10']]]</f>
        <v>0</v>
      </c>
      <c r="AH18">
        <f>VLOOKUP(Tableau_donnees_eau[[#This Row],[ANNÉE]],Tableau6[],3,FALSE)*Tableau_donnees_eau[[#This Row],[Poste '[11']]]</f>
        <v>0</v>
      </c>
      <c r="AI18">
        <f>VLOOKUP(Tableau_donnees_eau[[#This Row],[ANNÉE]],Tableau6[],3,FALSE)*Tableau_donnees_eau[[#This Row],[Poste '[12']]]</f>
        <v>0</v>
      </c>
      <c r="AJ18">
        <f>VLOOKUP(Tableau_donnees_eau[[#This Row],[ANNÉE]],Tableau6[],3,FALSE)*Tableau_donnees_eau[[#This Row],[Poste '[13']]]</f>
        <v>0</v>
      </c>
      <c r="AK18">
        <f>VLOOKUP(Tableau_donnees_eau[[#This Row],[ANNÉE]],Tableau6[],3,FALSE)*Tableau_donnees_eau[[#This Row],[Poste '[14']]]</f>
        <v>0</v>
      </c>
      <c r="AL18">
        <f>VLOOKUP(Tableau_donnees_eau[[#This Row],[ANNÉE]],Tableau6[],3,FALSE)*Tableau_donnees_eau[[#This Row],[Poste '[15']]]</f>
        <v>0</v>
      </c>
      <c r="AM18">
        <f>VLOOKUP(Tableau_donnees_eau[[#This Row],[ANNÉE]],Tableau6[],3,FALSE)*Tableau_donnees_eau[[#This Row],[Poste '[16']]]</f>
        <v>0</v>
      </c>
      <c r="AN18">
        <f>VLOOKUP(Tableau_donnees_eau[[#This Row],[ANNÉE]],Tableau6[],3,FALSE)*Tableau_donnees_eau[[#This Row],[Poste '[17']]]</f>
        <v>0</v>
      </c>
      <c r="AO18">
        <f>VLOOKUP(Tableau_donnees_eau[[#This Row],[ANNÉE]],Tableau6[],3,FALSE)*Tableau_donnees_eau[[#This Row],[Poste '[18']]]</f>
        <v>0</v>
      </c>
      <c r="AP18">
        <f>VLOOKUP(Tableau_donnees_eau[[#This Row],[ANNÉE]],Tableau6[],3,FALSE)*Tableau_donnees_eau[[#This Row],[Poste '[19']]]</f>
        <v>0</v>
      </c>
      <c r="AQ18">
        <f>VLOOKUP(Tableau_donnees_eau[[#This Row],[ANNÉE]],Tableau6[],3,FALSE)*Tableau_donnees_eau[[#This Row],[Poste '[20']]]</f>
        <v>0</v>
      </c>
      <c r="AR18">
        <f>VLOOKUP(Tableau_donnees_eau[[#This Row],[ANNÉE]],Tableau6[],3,FALSE)*Tableau_donnees_eau[[#This Row],[Total]]</f>
        <v>0</v>
      </c>
      <c r="AS18" t="str">
        <f>TEXT(Tableau_donnees_eau[[#This Row],[Mois/Année ]],"mmmm")</f>
        <v>février</v>
      </c>
      <c r="AT18">
        <f>YEAR(Tableau_donnees_eau[[#This Row],[Mois/Année ]])</f>
        <v>2022</v>
      </c>
    </row>
    <row r="19" spans="1:46" x14ac:dyDescent="0.25">
      <c r="A19" s="6">
        <v>44621</v>
      </c>
      <c r="B19" s="22"/>
      <c r="C19" s="22"/>
      <c r="D19" s="22"/>
      <c r="E19" s="22"/>
      <c r="F19" s="22"/>
      <c r="G19" s="22"/>
      <c r="H19" s="22"/>
      <c r="I19" s="22"/>
      <c r="J19" s="22"/>
      <c r="K19" s="22"/>
      <c r="L19" s="22"/>
      <c r="M19" s="22"/>
      <c r="N19" s="22"/>
      <c r="O19" s="22"/>
      <c r="P19" s="22"/>
      <c r="Q19" s="22"/>
      <c r="R19" s="22"/>
      <c r="S19" s="22"/>
      <c r="T19" s="22"/>
      <c r="U19" s="22"/>
      <c r="V19" s="22"/>
      <c r="W19" s="22"/>
      <c r="X19">
        <f>VLOOKUP(Tableau_donnees_eau[[#This Row],[ANNÉE]],Tableau6[],3,FALSE)*Tableau_donnees_eau[[#This Row],[Poste '[1']]]</f>
        <v>0</v>
      </c>
      <c r="Y19">
        <f>VLOOKUP(Tableau_donnees_eau[[#This Row],[ANNÉE]],Tableau6[],3,FALSE)*Tableau_donnees_eau[[#This Row],[Poste '[2']]]</f>
        <v>0</v>
      </c>
      <c r="Z19">
        <f>VLOOKUP(Tableau_donnees_eau[[#This Row],[ANNÉE]],Tableau6[],3,FALSE)*Tableau_donnees_eau[[#This Row],[Poste '[3']]]</f>
        <v>0</v>
      </c>
      <c r="AA19">
        <f>VLOOKUP(Tableau_donnees_eau[[#This Row],[ANNÉE]],Tableau6[],3,FALSE)*Tableau_donnees_eau[[#This Row],[Poste '[4']]]</f>
        <v>0</v>
      </c>
      <c r="AB19">
        <f>VLOOKUP(Tableau_donnees_eau[[#This Row],[ANNÉE]],Tableau6[],3,FALSE)*Tableau_donnees_eau[[#This Row],[Poste '[4']]]</f>
        <v>0</v>
      </c>
      <c r="AC19">
        <f>VLOOKUP(Tableau_donnees_eau[[#This Row],[ANNÉE]],Tableau6[],3,FALSE)*Tableau_donnees_eau[[#This Row],[Poste '[6']]]</f>
        <v>0</v>
      </c>
      <c r="AD19">
        <f>VLOOKUP(Tableau_donnees_eau[[#This Row],[ANNÉE]],Tableau6[],3,FALSE)*Tableau_donnees_eau[[#This Row],[Poste '[7']]]</f>
        <v>0</v>
      </c>
      <c r="AE19">
        <f>VLOOKUP(Tableau_donnees_eau[[#This Row],[ANNÉE]],Tableau6[],3,FALSE)*Tableau_donnees_eau[[#This Row],[Poste '[8']]]</f>
        <v>0</v>
      </c>
      <c r="AF19">
        <f>VLOOKUP(Tableau_donnees_eau[[#This Row],[ANNÉE]],Tableau6[],3,FALSE)*Tableau_donnees_eau[[#This Row],[Poste '[9']]]</f>
        <v>0</v>
      </c>
      <c r="AG19">
        <f>VLOOKUP(Tableau_donnees_eau[[#This Row],[ANNÉE]],Tableau6[],3,FALSE)*Tableau_donnees_eau[[#This Row],[Poste '[10']]]</f>
        <v>0</v>
      </c>
      <c r="AH19">
        <f>VLOOKUP(Tableau_donnees_eau[[#This Row],[ANNÉE]],Tableau6[],3,FALSE)*Tableau_donnees_eau[[#This Row],[Poste '[11']]]</f>
        <v>0</v>
      </c>
      <c r="AI19">
        <f>VLOOKUP(Tableau_donnees_eau[[#This Row],[ANNÉE]],Tableau6[],3,FALSE)*Tableau_donnees_eau[[#This Row],[Poste '[12']]]</f>
        <v>0</v>
      </c>
      <c r="AJ19">
        <f>VLOOKUP(Tableau_donnees_eau[[#This Row],[ANNÉE]],Tableau6[],3,FALSE)*Tableau_donnees_eau[[#This Row],[Poste '[13']]]</f>
        <v>0</v>
      </c>
      <c r="AK19">
        <f>VLOOKUP(Tableau_donnees_eau[[#This Row],[ANNÉE]],Tableau6[],3,FALSE)*Tableau_donnees_eau[[#This Row],[Poste '[14']]]</f>
        <v>0</v>
      </c>
      <c r="AL19">
        <f>VLOOKUP(Tableau_donnees_eau[[#This Row],[ANNÉE]],Tableau6[],3,FALSE)*Tableau_donnees_eau[[#This Row],[Poste '[15']]]</f>
        <v>0</v>
      </c>
      <c r="AM19">
        <f>VLOOKUP(Tableau_donnees_eau[[#This Row],[ANNÉE]],Tableau6[],3,FALSE)*Tableau_donnees_eau[[#This Row],[Poste '[16']]]</f>
        <v>0</v>
      </c>
      <c r="AN19">
        <f>VLOOKUP(Tableau_donnees_eau[[#This Row],[ANNÉE]],Tableau6[],3,FALSE)*Tableau_donnees_eau[[#This Row],[Poste '[17']]]</f>
        <v>0</v>
      </c>
      <c r="AO19">
        <f>VLOOKUP(Tableau_donnees_eau[[#This Row],[ANNÉE]],Tableau6[],3,FALSE)*Tableau_donnees_eau[[#This Row],[Poste '[18']]]</f>
        <v>0</v>
      </c>
      <c r="AP19">
        <f>VLOOKUP(Tableau_donnees_eau[[#This Row],[ANNÉE]],Tableau6[],3,FALSE)*Tableau_donnees_eau[[#This Row],[Poste '[19']]]</f>
        <v>0</v>
      </c>
      <c r="AQ19">
        <f>VLOOKUP(Tableau_donnees_eau[[#This Row],[ANNÉE]],Tableau6[],3,FALSE)*Tableau_donnees_eau[[#This Row],[Poste '[20']]]</f>
        <v>0</v>
      </c>
      <c r="AR19">
        <f>VLOOKUP(Tableau_donnees_eau[[#This Row],[ANNÉE]],Tableau6[],3,FALSE)*Tableau_donnees_eau[[#This Row],[Total]]</f>
        <v>0</v>
      </c>
      <c r="AS19" t="str">
        <f>TEXT(Tableau_donnees_eau[[#This Row],[Mois/Année ]],"mmmm")</f>
        <v>mars</v>
      </c>
      <c r="AT19">
        <f>YEAR(Tableau_donnees_eau[[#This Row],[Mois/Année ]])</f>
        <v>2022</v>
      </c>
    </row>
    <row r="20" spans="1:46" x14ac:dyDescent="0.25">
      <c r="A20" s="19"/>
    </row>
  </sheetData>
  <sheetProtection selectLockedCells="1"/>
  <dataValidations count="1">
    <dataValidation operator="greaterThan" allowBlank="1" showInputMessage="1" showErrorMessage="1" sqref="C17:W19" xr:uid="{A41407C0-8ABE-4711-B419-6426B0A626C3}"/>
  </dataValidations>
  <pageMargins left="0.7" right="0.7" top="0.75" bottom="0.75" header="0.3" footer="0.3"/>
  <pageSetup orientation="portrait" r:id="rId1"/>
  <drawing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B86785-B64B-4F37-9712-67B7108E685A}">
  <sheetPr>
    <tabColor theme="9" tint="0.39997558519241921"/>
  </sheetPr>
  <dimension ref="B5:XFD1048576"/>
  <sheetViews>
    <sheetView workbookViewId="0">
      <selection activeCell="J12" sqref="J12"/>
    </sheetView>
  </sheetViews>
  <sheetFormatPr baseColWidth="10" defaultColWidth="11.5703125" defaultRowHeight="15" x14ac:dyDescent="0.25"/>
  <cols>
    <col min="1" max="16384" width="11.5703125" style="1"/>
  </cols>
  <sheetData>
    <row r="5" spans="2:5" ht="15.75" thickBot="1" x14ac:dyDescent="0.3"/>
    <row r="6" spans="2:5" ht="15.75" thickBot="1" x14ac:dyDescent="0.3">
      <c r="B6" s="37" t="s">
        <v>84</v>
      </c>
      <c r="C6" s="38"/>
      <c r="D6" s="38"/>
      <c r="E6" s="39"/>
    </row>
    <row r="7" spans="2:5" x14ac:dyDescent="0.25">
      <c r="B7" t="s">
        <v>6</v>
      </c>
      <c r="C7" t="s">
        <v>7</v>
      </c>
      <c r="D7" t="s">
        <v>8</v>
      </c>
      <c r="E7" t="s">
        <v>9</v>
      </c>
    </row>
    <row r="8" spans="2:5" x14ac:dyDescent="0.25">
      <c r="B8">
        <v>2022</v>
      </c>
      <c r="C8"/>
      <c r="D8"/>
      <c r="E8"/>
    </row>
    <row r="9" spans="2:5" x14ac:dyDescent="0.25">
      <c r="B9">
        <v>2023</v>
      </c>
      <c r="C9"/>
      <c r="D9"/>
      <c r="E9"/>
    </row>
    <row r="10" spans="2:5" x14ac:dyDescent="0.25">
      <c r="B10">
        <v>2024</v>
      </c>
      <c r="C10"/>
      <c r="D10"/>
      <c r="E10"/>
    </row>
    <row r="11" spans="2:5" x14ac:dyDescent="0.25">
      <c r="B11">
        <v>2025</v>
      </c>
      <c r="C11"/>
      <c r="D11"/>
      <c r="E11"/>
    </row>
    <row r="12" spans="2:5" x14ac:dyDescent="0.25">
      <c r="B12">
        <v>2026</v>
      </c>
      <c r="C12"/>
      <c r="D12"/>
      <c r="E12"/>
    </row>
    <row r="1048576" spans="16384:16384" x14ac:dyDescent="0.25">
      <c r="XFD1048576" s="20" t="s">
        <v>79</v>
      </c>
    </row>
  </sheetData>
  <sheetProtection selectLockedCells="1" selectUnlockedCells="1"/>
  <mergeCells count="1">
    <mergeCell ref="B6:E6"/>
  </mergeCells>
  <pageMargins left="0.7" right="0.7" top="0.75" bottom="0.75" header="0.3" footer="0.3"/>
  <drawing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10CB87-B100-4EF0-928E-46744831D723}">
  <sheetPr>
    <tabColor theme="4" tint="0.79998168889431442"/>
  </sheetPr>
  <dimension ref="A1:C27"/>
  <sheetViews>
    <sheetView topLeftCell="A19" workbookViewId="0">
      <selection activeCell="C33" sqref="C33"/>
    </sheetView>
  </sheetViews>
  <sheetFormatPr baseColWidth="10" defaultRowHeight="15" x14ac:dyDescent="0.25"/>
  <cols>
    <col min="1" max="1" width="20" bestFit="1" customWidth="1"/>
    <col min="2" max="2" width="23.85546875" bestFit="1" customWidth="1"/>
    <col min="3" max="3" width="12.5703125" bestFit="1" customWidth="1"/>
    <col min="4" max="4" width="11.85546875" bestFit="1" customWidth="1"/>
  </cols>
  <sheetData>
    <row r="1" spans="1:3" ht="15.75" thickBot="1" x14ac:dyDescent="0.3"/>
    <row r="2" spans="1:3" ht="15.75" thickBot="1" x14ac:dyDescent="0.3">
      <c r="A2" s="12" t="s">
        <v>27</v>
      </c>
    </row>
    <row r="3" spans="1:3" x14ac:dyDescent="0.25">
      <c r="A3" s="7" t="s">
        <v>14</v>
      </c>
      <c r="B3" s="7" t="s">
        <v>12</v>
      </c>
    </row>
    <row r="4" spans="1:3" x14ac:dyDescent="0.25">
      <c r="A4" s="7" t="s">
        <v>10</v>
      </c>
      <c r="B4">
        <v>2022</v>
      </c>
      <c r="C4" t="s">
        <v>11</v>
      </c>
    </row>
    <row r="5" spans="1:3" x14ac:dyDescent="0.25">
      <c r="A5" s="8" t="s">
        <v>13</v>
      </c>
      <c r="B5" s="40"/>
      <c r="C5" s="40"/>
    </row>
    <row r="6" spans="1:3" x14ac:dyDescent="0.25">
      <c r="A6" s="8" t="s">
        <v>15</v>
      </c>
      <c r="B6" s="40"/>
      <c r="C6" s="40"/>
    </row>
    <row r="7" spans="1:3" x14ac:dyDescent="0.25">
      <c r="A7" s="8" t="s">
        <v>16</v>
      </c>
      <c r="B7" s="40"/>
      <c r="C7" s="40"/>
    </row>
    <row r="8" spans="1:3" x14ac:dyDescent="0.25">
      <c r="A8" s="8" t="s">
        <v>11</v>
      </c>
      <c r="B8" s="40"/>
      <c r="C8" s="40"/>
    </row>
    <row r="18" spans="1:3" ht="15.75" thickBot="1" x14ac:dyDescent="0.3"/>
    <row r="19" spans="1:3" ht="15.75" thickBot="1" x14ac:dyDescent="0.3">
      <c r="A19" s="12" t="s">
        <v>26</v>
      </c>
    </row>
    <row r="20" spans="1:3" x14ac:dyDescent="0.25">
      <c r="B20" s="7" t="s">
        <v>12</v>
      </c>
    </row>
    <row r="21" spans="1:3" x14ac:dyDescent="0.25">
      <c r="B21">
        <v>2022</v>
      </c>
      <c r="C21" t="s">
        <v>11</v>
      </c>
    </row>
    <row r="22" spans="1:3" x14ac:dyDescent="0.25">
      <c r="A22" t="s">
        <v>14</v>
      </c>
      <c r="B22" s="17"/>
      <c r="C22" s="17"/>
    </row>
    <row r="23" spans="1:3" ht="15.75" thickBot="1" x14ac:dyDescent="0.3"/>
    <row r="24" spans="1:3" ht="15.75" thickBot="1" x14ac:dyDescent="0.3">
      <c r="A24" s="16" t="s">
        <v>25</v>
      </c>
    </row>
    <row r="25" spans="1:3" x14ac:dyDescent="0.25">
      <c r="B25" s="7" t="s">
        <v>12</v>
      </c>
    </row>
    <row r="26" spans="1:3" x14ac:dyDescent="0.25">
      <c r="B26">
        <v>2022</v>
      </c>
      <c r="C26" t="s">
        <v>11</v>
      </c>
    </row>
    <row r="27" spans="1:3" x14ac:dyDescent="0.25">
      <c r="A27" t="s">
        <v>17</v>
      </c>
      <c r="B27" s="10">
        <v>0</v>
      </c>
      <c r="C27" s="10">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23</vt:i4>
      </vt:variant>
    </vt:vector>
  </HeadingPairs>
  <TitlesOfParts>
    <vt:vector size="23" baseType="lpstr">
      <vt:lpstr>à propos de l'outil</vt:lpstr>
      <vt:lpstr>Tableau de Bord ELEC</vt:lpstr>
      <vt:lpstr>Tableau de Bord GAZ</vt:lpstr>
      <vt:lpstr>Tableau de Bord EAU</vt:lpstr>
      <vt:lpstr>Base de données ELEC</vt:lpstr>
      <vt:lpstr>Base de données GAZ</vt:lpstr>
      <vt:lpstr>Base de données EAU</vt:lpstr>
      <vt:lpstr>Coût des consommations</vt:lpstr>
      <vt:lpstr>Conso_tot_EAU</vt:lpstr>
      <vt:lpstr>Conso_postes_EAU</vt:lpstr>
      <vt:lpstr>Cout_conso_postes_EAU</vt:lpstr>
      <vt:lpstr>Evo_conso_postes_EAU</vt:lpstr>
      <vt:lpstr>Secteur_conso_postes_EAU</vt:lpstr>
      <vt:lpstr>Conso_tot_GAZ</vt:lpstr>
      <vt:lpstr>Conso_postes_GAZ</vt:lpstr>
      <vt:lpstr>Coût_conso_postes_GAZ</vt:lpstr>
      <vt:lpstr>Evo_conso_postes_GAZ</vt:lpstr>
      <vt:lpstr>Secteur_conso_postes_GAZ</vt:lpstr>
      <vt:lpstr>Conso_tot_ELEC</vt:lpstr>
      <vt:lpstr>Conso_Postes_ELEC</vt:lpstr>
      <vt:lpstr>Coût_Conso_Postes_ELEC</vt:lpstr>
      <vt:lpstr>Evo_Conso_Postes_ELEC</vt:lpstr>
      <vt:lpstr>Secteur_Conso_Postes_ELEC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STAGIAIRE1</dc:creator>
  <cp:lastModifiedBy>Jerome Bony</cp:lastModifiedBy>
  <dcterms:created xsi:type="dcterms:W3CDTF">2022-05-11T12:09:34Z</dcterms:created>
  <dcterms:modified xsi:type="dcterms:W3CDTF">2022-12-16T16:35:54Z</dcterms:modified>
</cp:coreProperties>
</file>